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rie.Hert\Desktop\"/>
    </mc:Choice>
  </mc:AlternateContent>
  <xr:revisionPtr revIDLastSave="0" documentId="8_{DE69A0F0-B09F-4FCF-866D-444A1A30EFE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2 Report by County" sheetId="2" r:id="rId1"/>
    <sheet name="1061(22)Table" sheetId="3" state="hidden" r:id="rId2"/>
    <sheet name="197 DATA" sheetId="1" state="hidden" r:id="rId3"/>
  </sheets>
  <definedNames>
    <definedName name="_xlnm._FilterDatabase" localSheetId="1" hidden="1">'1061(22)Table'!#REF!</definedName>
    <definedName name="_Order1" hidden="1">255</definedName>
    <definedName name="_Order2" hidden="1">255</definedName>
    <definedName name="_Sort" hidden="1">#REF!</definedName>
    <definedName name="COUNTY">#REF!</definedName>
    <definedName name="_xlnm.Print_Area" localSheetId="1">'1061(22)Table'!$B$1:$L$299</definedName>
    <definedName name="_xlnm.Print_Area">#REF!</definedName>
    <definedName name="_xlnm.Print_Titles" localSheetId="1">'1061(22)Table'!$2:$2</definedName>
    <definedName name="_xlnm.Print_Titles" localSheetId="2">'197 DATA'!$1:$2</definedName>
    <definedName name="_xlnm.Print_Titles">#N/A</definedName>
    <definedName name="SPAC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2" l="1"/>
  <c r="E3" i="1"/>
  <c r="I301" i="3"/>
  <c r="I298" i="3"/>
  <c r="I297" i="3"/>
  <c r="I299" i="3"/>
  <c r="D7" i="2"/>
  <c r="E7" i="2"/>
  <c r="E380" i="2"/>
  <c r="F380" i="2"/>
  <c r="D380" i="2"/>
  <c r="E363" i="2"/>
  <c r="F363" i="2"/>
  <c r="D363" i="2"/>
  <c r="E348" i="2"/>
  <c r="F348" i="2"/>
  <c r="D348" i="2"/>
  <c r="E339" i="2"/>
  <c r="F339" i="2"/>
  <c r="D339" i="2"/>
  <c r="E330" i="2"/>
  <c r="F330" i="2"/>
  <c r="D330" i="2"/>
  <c r="E327" i="2"/>
  <c r="F327" i="2"/>
  <c r="D327" i="2"/>
  <c r="E317" i="2"/>
  <c r="F317" i="2"/>
  <c r="D317" i="2"/>
  <c r="D303" i="2"/>
  <c r="E303" i="2"/>
  <c r="F303" i="2"/>
  <c r="E287" i="2"/>
  <c r="F287" i="2"/>
  <c r="D287" i="2"/>
  <c r="E271" i="2"/>
  <c r="F271" i="2"/>
  <c r="D271" i="2"/>
  <c r="E265" i="2"/>
  <c r="F265" i="2"/>
  <c r="D265" i="2"/>
  <c r="E256" i="2"/>
  <c r="F256" i="2"/>
  <c r="D256" i="2"/>
  <c r="E250" i="2"/>
  <c r="F250" i="2"/>
  <c r="D250" i="2"/>
  <c r="E233" i="2"/>
  <c r="F233" i="2"/>
  <c r="D233" i="2"/>
  <c r="E228" i="2"/>
  <c r="F228" i="2"/>
  <c r="D228" i="2"/>
  <c r="E220" i="2"/>
  <c r="F220" i="2"/>
  <c r="D220" i="2"/>
  <c r="E210" i="2"/>
  <c r="F210" i="2"/>
  <c r="D210" i="2"/>
  <c r="E201" i="2"/>
  <c r="F201" i="2"/>
  <c r="D201" i="2"/>
  <c r="E191" i="2"/>
  <c r="F191" i="2"/>
  <c r="D191" i="2"/>
  <c r="E176" i="2"/>
  <c r="F176" i="2"/>
  <c r="D176" i="2"/>
  <c r="E164" i="2"/>
  <c r="F164" i="2"/>
  <c r="D164" i="2"/>
  <c r="E156" i="2"/>
  <c r="F156" i="2"/>
  <c r="D156" i="2"/>
  <c r="E149" i="2"/>
  <c r="F149" i="2"/>
  <c r="D149" i="2"/>
  <c r="E128" i="2"/>
  <c r="F128" i="2"/>
  <c r="D128" i="2"/>
  <c r="E121" i="2"/>
  <c r="F121" i="2"/>
  <c r="D121" i="2"/>
  <c r="E116" i="2"/>
  <c r="F116" i="2"/>
  <c r="D116" i="2"/>
  <c r="E101" i="2"/>
  <c r="F101" i="2"/>
  <c r="D101" i="2"/>
  <c r="E89" i="2"/>
  <c r="F89" i="2"/>
  <c r="D89" i="2"/>
  <c r="E86" i="2"/>
  <c r="F86" i="2"/>
  <c r="D86" i="2"/>
  <c r="E80" i="2"/>
  <c r="F80" i="2"/>
  <c r="D80" i="2"/>
  <c r="E73" i="2"/>
  <c r="F73" i="2"/>
  <c r="D73" i="2"/>
  <c r="E65" i="2"/>
  <c r="F65" i="2"/>
  <c r="D65" i="2"/>
  <c r="E57" i="2"/>
  <c r="F57" i="2"/>
  <c r="D57" i="2"/>
  <c r="E53" i="2"/>
  <c r="F53" i="2"/>
  <c r="D53" i="2"/>
  <c r="E42" i="2"/>
  <c r="F42" i="2"/>
  <c r="D42" i="2"/>
  <c r="E35" i="2"/>
  <c r="F35" i="2"/>
  <c r="D35" i="2"/>
  <c r="E26" i="2"/>
  <c r="F26" i="2"/>
  <c r="D26" i="2"/>
  <c r="F14" i="2"/>
  <c r="F18" i="2"/>
  <c r="E18" i="2"/>
  <c r="D18" i="2"/>
  <c r="E14" i="2"/>
  <c r="D14" i="2"/>
  <c r="D10" i="2"/>
  <c r="D11" i="2"/>
  <c r="D12" i="2"/>
  <c r="D13" i="2"/>
  <c r="D16" i="2"/>
  <c r="D17" i="2"/>
  <c r="D20" i="2"/>
  <c r="D21" i="2"/>
  <c r="D22" i="2"/>
  <c r="D23" i="2"/>
  <c r="D24" i="2"/>
  <c r="D25" i="2"/>
  <c r="D28" i="2"/>
  <c r="D29" i="2"/>
  <c r="D30" i="2"/>
  <c r="D31" i="2"/>
  <c r="D32" i="2"/>
  <c r="D33" i="2"/>
  <c r="D34" i="2"/>
  <c r="D37" i="2"/>
  <c r="D38" i="2"/>
  <c r="D39" i="2"/>
  <c r="D40" i="2"/>
  <c r="D41" i="2"/>
  <c r="D44" i="2"/>
  <c r="D45" i="2"/>
  <c r="D46" i="2"/>
  <c r="D47" i="2"/>
  <c r="D48" i="2"/>
  <c r="D49" i="2"/>
  <c r="D50" i="2"/>
  <c r="D51" i="2"/>
  <c r="D52" i="2"/>
  <c r="D55" i="2"/>
  <c r="D56" i="2"/>
  <c r="D59" i="2"/>
  <c r="D60" i="2"/>
  <c r="D61" i="2"/>
  <c r="D62" i="2"/>
  <c r="D63" i="2"/>
  <c r="D64" i="2"/>
  <c r="D67" i="2"/>
  <c r="D68" i="2"/>
  <c r="D69" i="2"/>
  <c r="D70" i="2"/>
  <c r="D71" i="2"/>
  <c r="D72" i="2"/>
  <c r="D75" i="2"/>
  <c r="D76" i="2"/>
  <c r="D77" i="2"/>
  <c r="D78" i="2"/>
  <c r="D79" i="2"/>
  <c r="D82" i="2"/>
  <c r="D83" i="2"/>
  <c r="D84" i="2"/>
  <c r="D85" i="2"/>
  <c r="D88" i="2"/>
  <c r="D91" i="2"/>
  <c r="D92" i="2"/>
  <c r="D93" i="2"/>
  <c r="D94" i="2"/>
  <c r="D95" i="2"/>
  <c r="D96" i="2"/>
  <c r="D97" i="2"/>
  <c r="D98" i="2"/>
  <c r="D99" i="2"/>
  <c r="D100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8" i="2"/>
  <c r="D119" i="2"/>
  <c r="D120" i="2"/>
  <c r="D123" i="2"/>
  <c r="D124" i="2"/>
  <c r="D125" i="2"/>
  <c r="D126" i="2"/>
  <c r="D127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51" i="2"/>
  <c r="D152" i="2"/>
  <c r="D153" i="2"/>
  <c r="D154" i="2"/>
  <c r="D155" i="2"/>
  <c r="D158" i="2"/>
  <c r="D159" i="2"/>
  <c r="D160" i="2"/>
  <c r="D161" i="2"/>
  <c r="D162" i="2"/>
  <c r="D163" i="2"/>
  <c r="D166" i="2"/>
  <c r="D167" i="2"/>
  <c r="D168" i="2"/>
  <c r="D169" i="2"/>
  <c r="D170" i="2"/>
  <c r="D171" i="2"/>
  <c r="D172" i="2"/>
  <c r="D173" i="2"/>
  <c r="D174" i="2"/>
  <c r="D175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3" i="2"/>
  <c r="D194" i="2"/>
  <c r="D195" i="2"/>
  <c r="D196" i="2"/>
  <c r="D197" i="2"/>
  <c r="D198" i="2"/>
  <c r="D199" i="2"/>
  <c r="D200" i="2"/>
  <c r="D203" i="2"/>
  <c r="D204" i="2"/>
  <c r="D205" i="2"/>
  <c r="D206" i="2"/>
  <c r="D207" i="2"/>
  <c r="D208" i="2"/>
  <c r="D209" i="2"/>
  <c r="D212" i="2"/>
  <c r="D213" i="2"/>
  <c r="D214" i="2"/>
  <c r="D215" i="2"/>
  <c r="D216" i="2"/>
  <c r="D217" i="2"/>
  <c r="D218" i="2"/>
  <c r="D219" i="2"/>
  <c r="D222" i="2"/>
  <c r="D223" i="2"/>
  <c r="D224" i="2"/>
  <c r="D225" i="2"/>
  <c r="D226" i="2"/>
  <c r="D227" i="2"/>
  <c r="D230" i="2"/>
  <c r="D231" i="2"/>
  <c r="D232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2" i="2"/>
  <c r="D253" i="2"/>
  <c r="D254" i="2"/>
  <c r="D255" i="2"/>
  <c r="D258" i="2"/>
  <c r="D259" i="2"/>
  <c r="D260" i="2"/>
  <c r="D261" i="2"/>
  <c r="D262" i="2"/>
  <c r="D263" i="2"/>
  <c r="D264" i="2"/>
  <c r="D267" i="2"/>
  <c r="D268" i="2"/>
  <c r="D269" i="2"/>
  <c r="D270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9" i="2"/>
  <c r="D320" i="2"/>
  <c r="D321" i="2"/>
  <c r="D322" i="2"/>
  <c r="D323" i="2"/>
  <c r="D324" i="2"/>
  <c r="D325" i="2"/>
  <c r="D326" i="2"/>
  <c r="D329" i="2"/>
  <c r="D332" i="2"/>
  <c r="D333" i="2"/>
  <c r="D334" i="2"/>
  <c r="D335" i="2"/>
  <c r="D336" i="2"/>
  <c r="D337" i="2"/>
  <c r="D338" i="2"/>
  <c r="D341" i="2"/>
  <c r="D342" i="2"/>
  <c r="D343" i="2"/>
  <c r="D344" i="2"/>
  <c r="D345" i="2"/>
  <c r="D346" i="2"/>
  <c r="D347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9" i="2"/>
  <c r="I4" i="3"/>
  <c r="I3" i="3"/>
  <c r="I9" i="3"/>
  <c r="F9" i="3"/>
  <c r="I16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3" i="3"/>
  <c r="I5" i="3"/>
  <c r="I6" i="3"/>
  <c r="I7" i="3"/>
  <c r="I8" i="3"/>
  <c r="I10" i="3"/>
  <c r="I11" i="3"/>
  <c r="I12" i="3"/>
  <c r="I13" i="3"/>
  <c r="I14" i="3"/>
  <c r="I15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P7" i="2" l="1"/>
  <c r="F3" i="3"/>
  <c r="K3" i="3" s="1"/>
  <c r="L3" i="3"/>
  <c r="F4" i="3"/>
  <c r="L4" i="3"/>
  <c r="F5" i="3"/>
  <c r="G5" i="3" s="1"/>
  <c r="L5" i="3"/>
  <c r="F6" i="3"/>
  <c r="K6" i="3" s="1"/>
  <c r="L6" i="3"/>
  <c r="F7" i="3"/>
  <c r="L7" i="3"/>
  <c r="F8" i="3"/>
  <c r="K8" i="3" s="1"/>
  <c r="L8" i="3"/>
  <c r="K9" i="3"/>
  <c r="L9" i="3"/>
  <c r="F10" i="3"/>
  <c r="L10" i="3"/>
  <c r="F11" i="3"/>
  <c r="K11" i="3" s="1"/>
  <c r="G11" i="3"/>
  <c r="L11" i="3"/>
  <c r="F12" i="3"/>
  <c r="K12" i="3" s="1"/>
  <c r="L12" i="3"/>
  <c r="F13" i="3"/>
  <c r="L13" i="3"/>
  <c r="F14" i="3"/>
  <c r="K14" i="3" s="1"/>
  <c r="L14" i="3"/>
  <c r="F15" i="3"/>
  <c r="K15" i="3" s="1"/>
  <c r="G15" i="3"/>
  <c r="L15" i="3"/>
  <c r="F16" i="3"/>
  <c r="L16" i="3"/>
  <c r="F17" i="3"/>
  <c r="K17" i="3" s="1"/>
  <c r="L17" i="3"/>
  <c r="F18" i="3"/>
  <c r="K18" i="3" s="1"/>
  <c r="L18" i="3"/>
  <c r="F19" i="3"/>
  <c r="L19" i="3"/>
  <c r="F20" i="3"/>
  <c r="K20" i="3" s="1"/>
  <c r="L20" i="3"/>
  <c r="F21" i="3"/>
  <c r="K21" i="3" s="1"/>
  <c r="L21" i="3"/>
  <c r="F22" i="3"/>
  <c r="L22" i="3"/>
  <c r="F23" i="3"/>
  <c r="K23" i="3" s="1"/>
  <c r="L23" i="3"/>
  <c r="F24" i="3"/>
  <c r="K24" i="3" s="1"/>
  <c r="L24" i="3"/>
  <c r="F25" i="3"/>
  <c r="L25" i="3"/>
  <c r="F26" i="3"/>
  <c r="K26" i="3" s="1"/>
  <c r="L26" i="3"/>
  <c r="F27" i="3"/>
  <c r="K27" i="3" s="1"/>
  <c r="L27" i="3"/>
  <c r="F28" i="3"/>
  <c r="L28" i="3"/>
  <c r="F29" i="3"/>
  <c r="K29" i="3" s="1"/>
  <c r="L29" i="3"/>
  <c r="F30" i="3"/>
  <c r="K30" i="3" s="1"/>
  <c r="L30" i="3"/>
  <c r="F31" i="3"/>
  <c r="L31" i="3"/>
  <c r="F32" i="3"/>
  <c r="K32" i="3" s="1"/>
  <c r="L32" i="3"/>
  <c r="F33" i="3"/>
  <c r="K33" i="3" s="1"/>
  <c r="L33" i="3"/>
  <c r="F34" i="3"/>
  <c r="L34" i="3"/>
  <c r="F35" i="3"/>
  <c r="K35" i="3" s="1"/>
  <c r="L35" i="3"/>
  <c r="F36" i="3"/>
  <c r="K36" i="3" s="1"/>
  <c r="L36" i="3"/>
  <c r="F37" i="3"/>
  <c r="L37" i="3"/>
  <c r="F38" i="3"/>
  <c r="K38" i="3" s="1"/>
  <c r="L38" i="3"/>
  <c r="F39" i="3"/>
  <c r="K39" i="3" s="1"/>
  <c r="L39" i="3"/>
  <c r="F40" i="3"/>
  <c r="L40" i="3"/>
  <c r="F41" i="3"/>
  <c r="K41" i="3" s="1"/>
  <c r="L41" i="3"/>
  <c r="F42" i="3"/>
  <c r="K42" i="3" s="1"/>
  <c r="L42" i="3"/>
  <c r="F43" i="3"/>
  <c r="L43" i="3"/>
  <c r="F44" i="3"/>
  <c r="K44" i="3" s="1"/>
  <c r="L44" i="3"/>
  <c r="F45" i="3"/>
  <c r="K45" i="3" s="1"/>
  <c r="L45" i="3"/>
  <c r="F46" i="3"/>
  <c r="L46" i="3"/>
  <c r="F47" i="3"/>
  <c r="G47" i="3" s="1"/>
  <c r="L47" i="3"/>
  <c r="F48" i="3"/>
  <c r="K48" i="3" s="1"/>
  <c r="L48" i="3"/>
  <c r="F49" i="3"/>
  <c r="L49" i="3"/>
  <c r="F50" i="3"/>
  <c r="K50" i="3" s="1"/>
  <c r="G50" i="3"/>
  <c r="L50" i="3"/>
  <c r="F51" i="3"/>
  <c r="K51" i="3" s="1"/>
  <c r="L51" i="3"/>
  <c r="F52" i="3"/>
  <c r="L52" i="3"/>
  <c r="F53" i="3"/>
  <c r="K53" i="3" s="1"/>
  <c r="L53" i="3"/>
  <c r="F54" i="3"/>
  <c r="K54" i="3" s="1"/>
  <c r="L54" i="3"/>
  <c r="F55" i="3"/>
  <c r="L55" i="3"/>
  <c r="F56" i="3"/>
  <c r="K56" i="3" s="1"/>
  <c r="L56" i="3"/>
  <c r="F57" i="3"/>
  <c r="K57" i="3" s="1"/>
  <c r="L57" i="3"/>
  <c r="F58" i="3"/>
  <c r="L58" i="3"/>
  <c r="F59" i="3"/>
  <c r="K59" i="3" s="1"/>
  <c r="L59" i="3"/>
  <c r="F60" i="3"/>
  <c r="K60" i="3" s="1"/>
  <c r="L60" i="3"/>
  <c r="F61" i="3"/>
  <c r="L61" i="3"/>
  <c r="F62" i="3"/>
  <c r="K62" i="3" s="1"/>
  <c r="G62" i="3"/>
  <c r="L62" i="3"/>
  <c r="F63" i="3"/>
  <c r="K63" i="3" s="1"/>
  <c r="L63" i="3"/>
  <c r="F64" i="3"/>
  <c r="L64" i="3"/>
  <c r="F65" i="3"/>
  <c r="K65" i="3" s="1"/>
  <c r="L65" i="3"/>
  <c r="F66" i="3"/>
  <c r="K66" i="3" s="1"/>
  <c r="L66" i="3"/>
  <c r="F67" i="3"/>
  <c r="L67" i="3"/>
  <c r="F68" i="3"/>
  <c r="K68" i="3" s="1"/>
  <c r="L68" i="3"/>
  <c r="F69" i="3"/>
  <c r="K69" i="3" s="1"/>
  <c r="G69" i="3"/>
  <c r="L69" i="3"/>
  <c r="F70" i="3"/>
  <c r="L70" i="3"/>
  <c r="F71" i="3"/>
  <c r="K71" i="3" s="1"/>
  <c r="L71" i="3"/>
  <c r="F72" i="3"/>
  <c r="K72" i="3" s="1"/>
  <c r="L72" i="3"/>
  <c r="F73" i="3"/>
  <c r="L73" i="3"/>
  <c r="F74" i="3"/>
  <c r="K74" i="3" s="1"/>
  <c r="L74" i="3"/>
  <c r="F75" i="3"/>
  <c r="K75" i="3" s="1"/>
  <c r="L75" i="3"/>
  <c r="F76" i="3"/>
  <c r="L76" i="3"/>
  <c r="F77" i="3"/>
  <c r="K77" i="3" s="1"/>
  <c r="L77" i="3"/>
  <c r="F78" i="3"/>
  <c r="K78" i="3" s="1"/>
  <c r="L78" i="3"/>
  <c r="F79" i="3"/>
  <c r="L79" i="3"/>
  <c r="F80" i="3"/>
  <c r="K80" i="3" s="1"/>
  <c r="L80" i="3"/>
  <c r="F81" i="3"/>
  <c r="K81" i="3" s="1"/>
  <c r="L81" i="3"/>
  <c r="F82" i="3"/>
  <c r="L82" i="3"/>
  <c r="F83" i="3"/>
  <c r="K83" i="3" s="1"/>
  <c r="L83" i="3"/>
  <c r="F84" i="3"/>
  <c r="K84" i="3" s="1"/>
  <c r="L84" i="3"/>
  <c r="F85" i="3"/>
  <c r="L85" i="3"/>
  <c r="F86" i="3"/>
  <c r="K86" i="3" s="1"/>
  <c r="L86" i="3"/>
  <c r="F87" i="3"/>
  <c r="K87" i="3" s="1"/>
  <c r="L87" i="3"/>
  <c r="F88" i="3"/>
  <c r="L88" i="3"/>
  <c r="F89" i="3"/>
  <c r="K89" i="3" s="1"/>
  <c r="L89" i="3"/>
  <c r="F90" i="3"/>
  <c r="K90" i="3" s="1"/>
  <c r="L90" i="3"/>
  <c r="F91" i="3"/>
  <c r="L91" i="3"/>
  <c r="F92" i="3"/>
  <c r="K92" i="3" s="1"/>
  <c r="G92" i="3"/>
  <c r="L92" i="3"/>
  <c r="F93" i="3"/>
  <c r="K93" i="3" s="1"/>
  <c r="L93" i="3"/>
  <c r="F94" i="3"/>
  <c r="L94" i="3"/>
  <c r="F95" i="3"/>
  <c r="K95" i="3" s="1"/>
  <c r="G95" i="3"/>
  <c r="L95" i="3"/>
  <c r="F96" i="3"/>
  <c r="K96" i="3" s="1"/>
  <c r="L96" i="3"/>
  <c r="F97" i="3"/>
  <c r="L97" i="3"/>
  <c r="F98" i="3"/>
  <c r="K98" i="3" s="1"/>
  <c r="L98" i="3"/>
  <c r="F99" i="3"/>
  <c r="K99" i="3" s="1"/>
  <c r="L99" i="3"/>
  <c r="F100" i="3"/>
  <c r="L100" i="3"/>
  <c r="F101" i="3"/>
  <c r="K101" i="3" s="1"/>
  <c r="L101" i="3"/>
  <c r="F102" i="3"/>
  <c r="K102" i="3" s="1"/>
  <c r="L102" i="3"/>
  <c r="F103" i="3"/>
  <c r="L103" i="3"/>
  <c r="F104" i="3"/>
  <c r="K104" i="3" s="1"/>
  <c r="L104" i="3"/>
  <c r="F105" i="3"/>
  <c r="K105" i="3" s="1"/>
  <c r="L105" i="3"/>
  <c r="F106" i="3"/>
  <c r="L106" i="3"/>
  <c r="F107" i="3"/>
  <c r="G107" i="3" s="1"/>
  <c r="L107" i="3"/>
  <c r="F108" i="3"/>
  <c r="K108" i="3" s="1"/>
  <c r="L108" i="3"/>
  <c r="F109" i="3"/>
  <c r="L109" i="3"/>
  <c r="F110" i="3"/>
  <c r="K110" i="3" s="1"/>
  <c r="L110" i="3"/>
  <c r="F111" i="3"/>
  <c r="K111" i="3" s="1"/>
  <c r="L111" i="3"/>
  <c r="F112" i="3"/>
  <c r="L112" i="3"/>
  <c r="F113" i="3"/>
  <c r="K113" i="3" s="1"/>
  <c r="G113" i="3"/>
  <c r="L113" i="3"/>
  <c r="F114" i="3"/>
  <c r="K114" i="3" s="1"/>
  <c r="L114" i="3"/>
  <c r="F115" i="3"/>
  <c r="L115" i="3"/>
  <c r="F116" i="3"/>
  <c r="K116" i="3" s="1"/>
  <c r="L116" i="3"/>
  <c r="F117" i="3"/>
  <c r="K117" i="3" s="1"/>
  <c r="L117" i="3"/>
  <c r="F118" i="3"/>
  <c r="L118" i="3"/>
  <c r="F119" i="3"/>
  <c r="G119" i="3" s="1"/>
  <c r="K119" i="3"/>
  <c r="L119" i="3"/>
  <c r="F120" i="3"/>
  <c r="K120" i="3" s="1"/>
  <c r="L120" i="3"/>
  <c r="F121" i="3"/>
  <c r="L121" i="3"/>
  <c r="F122" i="3"/>
  <c r="K122" i="3" s="1"/>
  <c r="L122" i="3"/>
  <c r="F123" i="3"/>
  <c r="K123" i="3" s="1"/>
  <c r="L123" i="3"/>
  <c r="F124" i="3"/>
  <c r="L124" i="3"/>
  <c r="F125" i="3"/>
  <c r="G125" i="3" s="1"/>
  <c r="L125" i="3"/>
  <c r="F126" i="3"/>
  <c r="K126" i="3" s="1"/>
  <c r="L126" i="3"/>
  <c r="F127" i="3"/>
  <c r="L127" i="3"/>
  <c r="F128" i="3"/>
  <c r="K128" i="3" s="1"/>
  <c r="G128" i="3"/>
  <c r="L128" i="3"/>
  <c r="F129" i="3"/>
  <c r="K129" i="3" s="1"/>
  <c r="L129" i="3"/>
  <c r="F130" i="3"/>
  <c r="L130" i="3"/>
  <c r="F131" i="3"/>
  <c r="G131" i="3" s="1"/>
  <c r="L131" i="3"/>
  <c r="F132" i="3"/>
  <c r="K132" i="3" s="1"/>
  <c r="L132" i="3"/>
  <c r="F133" i="3"/>
  <c r="L133" i="3"/>
  <c r="F134" i="3"/>
  <c r="K134" i="3" s="1"/>
  <c r="L134" i="3"/>
  <c r="F135" i="3"/>
  <c r="K135" i="3" s="1"/>
  <c r="L135" i="3"/>
  <c r="F136" i="3"/>
  <c r="L136" i="3"/>
  <c r="F137" i="3"/>
  <c r="G137" i="3" s="1"/>
  <c r="L137" i="3"/>
  <c r="F138" i="3"/>
  <c r="K138" i="3" s="1"/>
  <c r="L138" i="3"/>
  <c r="F139" i="3"/>
  <c r="L139" i="3"/>
  <c r="F140" i="3"/>
  <c r="K140" i="3" s="1"/>
  <c r="L140" i="3"/>
  <c r="F141" i="3"/>
  <c r="K141" i="3" s="1"/>
  <c r="L141" i="3"/>
  <c r="F142" i="3"/>
  <c r="L142" i="3"/>
  <c r="F143" i="3"/>
  <c r="G143" i="3" s="1"/>
  <c r="L143" i="3"/>
  <c r="F144" i="3"/>
  <c r="K144" i="3" s="1"/>
  <c r="L144" i="3"/>
  <c r="F145" i="3"/>
  <c r="L145" i="3"/>
  <c r="F146" i="3"/>
  <c r="K146" i="3" s="1"/>
  <c r="L146" i="3"/>
  <c r="F147" i="3"/>
  <c r="K147" i="3" s="1"/>
  <c r="L147" i="3"/>
  <c r="F148" i="3"/>
  <c r="L148" i="3"/>
  <c r="F149" i="3"/>
  <c r="G149" i="3" s="1"/>
  <c r="L149" i="3"/>
  <c r="F150" i="3"/>
  <c r="K150" i="3" s="1"/>
  <c r="L150" i="3"/>
  <c r="F151" i="3"/>
  <c r="L151" i="3"/>
  <c r="F152" i="3"/>
  <c r="K152" i="3" s="1"/>
  <c r="L152" i="3"/>
  <c r="F153" i="3"/>
  <c r="K153" i="3" s="1"/>
  <c r="L153" i="3"/>
  <c r="F154" i="3"/>
  <c r="L154" i="3"/>
  <c r="F155" i="3"/>
  <c r="G155" i="3" s="1"/>
  <c r="K155" i="3"/>
  <c r="L155" i="3"/>
  <c r="F156" i="3"/>
  <c r="G156" i="3" s="1"/>
  <c r="L156" i="3"/>
  <c r="F157" i="3"/>
  <c r="L157" i="3"/>
  <c r="F158" i="3"/>
  <c r="G158" i="3" s="1"/>
  <c r="L158" i="3"/>
  <c r="F159" i="3"/>
  <c r="G159" i="3" s="1"/>
  <c r="K159" i="3"/>
  <c r="L159" i="3"/>
  <c r="F160" i="3"/>
  <c r="L160" i="3"/>
  <c r="F161" i="3"/>
  <c r="G161" i="3" s="1"/>
  <c r="L161" i="3"/>
  <c r="F162" i="3"/>
  <c r="G162" i="3" s="1"/>
  <c r="L162" i="3"/>
  <c r="F163" i="3"/>
  <c r="L163" i="3"/>
  <c r="F164" i="3"/>
  <c r="K164" i="3" s="1"/>
  <c r="G164" i="3"/>
  <c r="L164" i="3"/>
  <c r="F165" i="3"/>
  <c r="G165" i="3" s="1"/>
  <c r="L165" i="3"/>
  <c r="F166" i="3"/>
  <c r="L166" i="3"/>
  <c r="F167" i="3"/>
  <c r="G167" i="3" s="1"/>
  <c r="L167" i="3"/>
  <c r="F168" i="3"/>
  <c r="G168" i="3" s="1"/>
  <c r="L168" i="3"/>
  <c r="F169" i="3"/>
  <c r="L169" i="3"/>
  <c r="F170" i="3"/>
  <c r="G170" i="3" s="1"/>
  <c r="K170" i="3"/>
  <c r="L170" i="3"/>
  <c r="F171" i="3"/>
  <c r="G171" i="3" s="1"/>
  <c r="L171" i="3"/>
  <c r="F172" i="3"/>
  <c r="L172" i="3"/>
  <c r="F173" i="3"/>
  <c r="G173" i="3" s="1"/>
  <c r="L173" i="3"/>
  <c r="F174" i="3"/>
  <c r="G174" i="3" s="1"/>
  <c r="L174" i="3"/>
  <c r="F175" i="3"/>
  <c r="L175" i="3"/>
  <c r="F176" i="3"/>
  <c r="G176" i="3" s="1"/>
  <c r="L176" i="3"/>
  <c r="F177" i="3"/>
  <c r="G177" i="3" s="1"/>
  <c r="L177" i="3"/>
  <c r="F178" i="3"/>
  <c r="L178" i="3"/>
  <c r="F179" i="3"/>
  <c r="K179" i="3" s="1"/>
  <c r="L179" i="3"/>
  <c r="F180" i="3"/>
  <c r="G180" i="3" s="1"/>
  <c r="L180" i="3"/>
  <c r="F181" i="3"/>
  <c r="L181" i="3"/>
  <c r="F182" i="3"/>
  <c r="G182" i="3" s="1"/>
  <c r="L182" i="3"/>
  <c r="F183" i="3"/>
  <c r="G183" i="3" s="1"/>
  <c r="L183" i="3"/>
  <c r="F184" i="3"/>
  <c r="L184" i="3"/>
  <c r="F185" i="3"/>
  <c r="G185" i="3" s="1"/>
  <c r="L185" i="3"/>
  <c r="F186" i="3"/>
  <c r="K186" i="3" s="1"/>
  <c r="L186" i="3"/>
  <c r="F187" i="3"/>
  <c r="L187" i="3"/>
  <c r="F188" i="3"/>
  <c r="G188" i="3" s="1"/>
  <c r="L188" i="3"/>
  <c r="F189" i="3"/>
  <c r="K189" i="3" s="1"/>
  <c r="L189" i="3"/>
  <c r="F190" i="3"/>
  <c r="L190" i="3"/>
  <c r="F191" i="3"/>
  <c r="G191" i="3" s="1"/>
  <c r="L191" i="3"/>
  <c r="F192" i="3"/>
  <c r="G192" i="3" s="1"/>
  <c r="L192" i="3"/>
  <c r="F193" i="3"/>
  <c r="L193" i="3"/>
  <c r="F194" i="3"/>
  <c r="G194" i="3" s="1"/>
  <c r="L194" i="3"/>
  <c r="F195" i="3"/>
  <c r="G195" i="3" s="1"/>
  <c r="L195" i="3"/>
  <c r="F196" i="3"/>
  <c r="L196" i="3"/>
  <c r="F197" i="3"/>
  <c r="G197" i="3" s="1"/>
  <c r="L197" i="3"/>
  <c r="F198" i="3"/>
  <c r="K198" i="3" s="1"/>
  <c r="G198" i="3"/>
  <c r="L198" i="3"/>
  <c r="F199" i="3"/>
  <c r="L199" i="3"/>
  <c r="F200" i="3"/>
  <c r="G200" i="3" s="1"/>
  <c r="L200" i="3"/>
  <c r="F201" i="3"/>
  <c r="G201" i="3" s="1"/>
  <c r="L201" i="3"/>
  <c r="F202" i="3"/>
  <c r="L202" i="3"/>
  <c r="F203" i="3"/>
  <c r="G203" i="3" s="1"/>
  <c r="L203" i="3"/>
  <c r="F204" i="3"/>
  <c r="K204" i="3" s="1"/>
  <c r="L204" i="3"/>
  <c r="F205" i="3"/>
  <c r="L205" i="3"/>
  <c r="F206" i="3"/>
  <c r="G206" i="3" s="1"/>
  <c r="L206" i="3"/>
  <c r="F207" i="3"/>
  <c r="K207" i="3" s="1"/>
  <c r="G207" i="3"/>
  <c r="L207" i="3"/>
  <c r="F208" i="3"/>
  <c r="L208" i="3"/>
  <c r="F209" i="3"/>
  <c r="G209" i="3" s="1"/>
  <c r="L209" i="3"/>
  <c r="F210" i="3"/>
  <c r="G210" i="3" s="1"/>
  <c r="L210" i="3"/>
  <c r="F211" i="3"/>
  <c r="L211" i="3"/>
  <c r="F212" i="3"/>
  <c r="G212" i="3" s="1"/>
  <c r="L212" i="3"/>
  <c r="F213" i="3"/>
  <c r="G213" i="3" s="1"/>
  <c r="L213" i="3"/>
  <c r="F214" i="3"/>
  <c r="L214" i="3"/>
  <c r="F215" i="3"/>
  <c r="G215" i="3" s="1"/>
  <c r="L215" i="3"/>
  <c r="F216" i="3"/>
  <c r="K216" i="3" s="1"/>
  <c r="G216" i="3"/>
  <c r="L216" i="3"/>
  <c r="F217" i="3"/>
  <c r="L217" i="3"/>
  <c r="F218" i="3"/>
  <c r="G218" i="3" s="1"/>
  <c r="L218" i="3"/>
  <c r="F219" i="3"/>
  <c r="G219" i="3" s="1"/>
  <c r="L219" i="3"/>
  <c r="F220" i="3"/>
  <c r="L220" i="3"/>
  <c r="F221" i="3"/>
  <c r="G221" i="3" s="1"/>
  <c r="L221" i="3"/>
  <c r="F222" i="3"/>
  <c r="G222" i="3" s="1"/>
  <c r="L222" i="3"/>
  <c r="F223" i="3"/>
  <c r="L223" i="3"/>
  <c r="F224" i="3"/>
  <c r="G224" i="3" s="1"/>
  <c r="K224" i="3"/>
  <c r="L224" i="3"/>
  <c r="F225" i="3"/>
  <c r="G225" i="3" s="1"/>
  <c r="L225" i="3"/>
  <c r="F226" i="3"/>
  <c r="L226" i="3"/>
  <c r="F227" i="3"/>
  <c r="K227" i="3" s="1"/>
  <c r="L227" i="3"/>
  <c r="F228" i="3"/>
  <c r="G228" i="3" s="1"/>
  <c r="L228" i="3"/>
  <c r="F229" i="3"/>
  <c r="L229" i="3"/>
  <c r="F230" i="3"/>
  <c r="G230" i="3" s="1"/>
  <c r="L230" i="3"/>
  <c r="F231" i="3"/>
  <c r="G231" i="3" s="1"/>
  <c r="L231" i="3"/>
  <c r="F232" i="3"/>
  <c r="L232" i="3"/>
  <c r="F233" i="3"/>
  <c r="K233" i="3" s="1"/>
  <c r="G233" i="3"/>
  <c r="L233" i="3"/>
  <c r="F234" i="3"/>
  <c r="K234" i="3" s="1"/>
  <c r="L234" i="3"/>
  <c r="F235" i="3"/>
  <c r="L235" i="3"/>
  <c r="F236" i="3"/>
  <c r="G236" i="3" s="1"/>
  <c r="K236" i="3"/>
  <c r="L236" i="3"/>
  <c r="F237" i="3"/>
  <c r="G237" i="3" s="1"/>
  <c r="L237" i="3"/>
  <c r="F238" i="3"/>
  <c r="L238" i="3"/>
  <c r="F239" i="3"/>
  <c r="G239" i="3" s="1"/>
  <c r="L239" i="3"/>
  <c r="F240" i="3"/>
  <c r="G240" i="3" s="1"/>
  <c r="L240" i="3"/>
  <c r="F241" i="3"/>
  <c r="L241" i="3"/>
  <c r="F242" i="3"/>
  <c r="G242" i="3" s="1"/>
  <c r="L242" i="3"/>
  <c r="F243" i="3"/>
  <c r="G243" i="3" s="1"/>
  <c r="L243" i="3"/>
  <c r="F244" i="3"/>
  <c r="L244" i="3"/>
  <c r="F245" i="3"/>
  <c r="K245" i="3" s="1"/>
  <c r="L245" i="3"/>
  <c r="F246" i="3"/>
  <c r="G246" i="3" s="1"/>
  <c r="L246" i="3"/>
  <c r="F247" i="3"/>
  <c r="L247" i="3"/>
  <c r="F248" i="3"/>
  <c r="G248" i="3" s="1"/>
  <c r="L248" i="3"/>
  <c r="F249" i="3"/>
  <c r="G249" i="3" s="1"/>
  <c r="L249" i="3"/>
  <c r="F250" i="3"/>
  <c r="L250" i="3"/>
  <c r="F251" i="3"/>
  <c r="K251" i="3" s="1"/>
  <c r="G251" i="3"/>
  <c r="L251" i="3"/>
  <c r="F252" i="3"/>
  <c r="K252" i="3" s="1"/>
  <c r="L252" i="3"/>
  <c r="F253" i="3"/>
  <c r="L253" i="3"/>
  <c r="F254" i="3"/>
  <c r="G254" i="3" s="1"/>
  <c r="L254" i="3"/>
  <c r="F255" i="3"/>
  <c r="G255" i="3" s="1"/>
  <c r="L255" i="3"/>
  <c r="F256" i="3"/>
  <c r="L256" i="3"/>
  <c r="F257" i="3"/>
  <c r="G257" i="3" s="1"/>
  <c r="L257" i="3"/>
  <c r="F258" i="3"/>
  <c r="G258" i="3" s="1"/>
  <c r="L258" i="3"/>
  <c r="F259" i="3"/>
  <c r="K259" i="3" s="1"/>
  <c r="G259" i="3"/>
  <c r="L259" i="3"/>
  <c r="F260" i="3"/>
  <c r="G260" i="3" s="1"/>
  <c r="L260" i="3"/>
  <c r="F261" i="3"/>
  <c r="K261" i="3" s="1"/>
  <c r="L261" i="3"/>
  <c r="F262" i="3"/>
  <c r="G262" i="3" s="1"/>
  <c r="L262" i="3"/>
  <c r="F263" i="3"/>
  <c r="G263" i="3" s="1"/>
  <c r="L263" i="3"/>
  <c r="F264" i="3"/>
  <c r="K264" i="3" s="1"/>
  <c r="G264" i="3"/>
  <c r="L264" i="3"/>
  <c r="F265" i="3"/>
  <c r="K265" i="3" s="1"/>
  <c r="L265" i="3"/>
  <c r="F266" i="3"/>
  <c r="G266" i="3" s="1"/>
  <c r="L266" i="3"/>
  <c r="F267" i="3"/>
  <c r="G267" i="3" s="1"/>
  <c r="L267" i="3"/>
  <c r="F268" i="3"/>
  <c r="K268" i="3" s="1"/>
  <c r="L268" i="3"/>
  <c r="F269" i="3"/>
  <c r="G269" i="3" s="1"/>
  <c r="L269" i="3"/>
  <c r="F270" i="3"/>
  <c r="K270" i="3" s="1"/>
  <c r="L270" i="3"/>
  <c r="F271" i="3"/>
  <c r="K271" i="3" s="1"/>
  <c r="L271" i="3"/>
  <c r="F272" i="3"/>
  <c r="G272" i="3" s="1"/>
  <c r="L272" i="3"/>
  <c r="F273" i="3"/>
  <c r="G273" i="3" s="1"/>
  <c r="L273" i="3"/>
  <c r="F274" i="3"/>
  <c r="K274" i="3" s="1"/>
  <c r="L274" i="3"/>
  <c r="F275" i="3"/>
  <c r="G275" i="3" s="1"/>
  <c r="L275" i="3"/>
  <c r="F276" i="3"/>
  <c r="K276" i="3" s="1"/>
  <c r="G276" i="3"/>
  <c r="L276" i="3"/>
  <c r="F277" i="3"/>
  <c r="K277" i="3" s="1"/>
  <c r="G277" i="3"/>
  <c r="L277" i="3"/>
  <c r="F278" i="3"/>
  <c r="G278" i="3" s="1"/>
  <c r="L278" i="3"/>
  <c r="F279" i="3"/>
  <c r="K279" i="3" s="1"/>
  <c r="L279" i="3"/>
  <c r="F280" i="3"/>
  <c r="G280" i="3" s="1"/>
  <c r="K280" i="3"/>
  <c r="L280" i="3"/>
  <c r="F281" i="3"/>
  <c r="G281" i="3" s="1"/>
  <c r="L281" i="3"/>
  <c r="F282" i="3"/>
  <c r="K282" i="3" s="1"/>
  <c r="G282" i="3"/>
  <c r="L282" i="3"/>
  <c r="F283" i="3"/>
  <c r="G283" i="3" s="1"/>
  <c r="L283" i="3"/>
  <c r="F284" i="3"/>
  <c r="G284" i="3" s="1"/>
  <c r="L284" i="3"/>
  <c r="F285" i="3"/>
  <c r="K285" i="3" s="1"/>
  <c r="G285" i="3"/>
  <c r="L285" i="3"/>
  <c r="F286" i="3"/>
  <c r="K286" i="3" s="1"/>
  <c r="L286" i="3"/>
  <c r="F287" i="3"/>
  <c r="G287" i="3" s="1"/>
  <c r="L287" i="3"/>
  <c r="F288" i="3"/>
  <c r="K288" i="3" s="1"/>
  <c r="G288" i="3"/>
  <c r="L288" i="3"/>
  <c r="F289" i="3"/>
  <c r="G289" i="3" s="1"/>
  <c r="L289" i="3"/>
  <c r="F290" i="3"/>
  <c r="G290" i="3" s="1"/>
  <c r="L290" i="3"/>
  <c r="F291" i="3"/>
  <c r="K291" i="3" s="1"/>
  <c r="L291" i="3"/>
  <c r="F292" i="3"/>
  <c r="K292" i="3" s="1"/>
  <c r="L292" i="3"/>
  <c r="F293" i="3"/>
  <c r="G293" i="3" s="1"/>
  <c r="L293" i="3"/>
  <c r="F294" i="3"/>
  <c r="G294" i="3" s="1"/>
  <c r="K294" i="3"/>
  <c r="L294" i="3"/>
  <c r="F295" i="3"/>
  <c r="K295" i="3" s="1"/>
  <c r="L295" i="3"/>
  <c r="F296" i="3"/>
  <c r="G296" i="3" s="1"/>
  <c r="L296" i="3"/>
  <c r="F297" i="3"/>
  <c r="K297" i="3" s="1"/>
  <c r="G297" i="3"/>
  <c r="L297" i="3"/>
  <c r="D298" i="3"/>
  <c r="E298" i="3"/>
  <c r="H298" i="3"/>
  <c r="J298" i="3"/>
  <c r="D299" i="3"/>
  <c r="E299" i="3"/>
  <c r="J299" i="3"/>
  <c r="K3" i="1"/>
  <c r="F10" i="2"/>
  <c r="F11" i="2"/>
  <c r="F12" i="2"/>
  <c r="F13" i="2"/>
  <c r="F16" i="2"/>
  <c r="F17" i="2"/>
  <c r="Q17" i="2" s="1"/>
  <c r="F20" i="2"/>
  <c r="F21" i="2"/>
  <c r="F22" i="2"/>
  <c r="F23" i="2"/>
  <c r="F24" i="2"/>
  <c r="Q24" i="2" s="1"/>
  <c r="F25" i="2"/>
  <c r="F28" i="2"/>
  <c r="F29" i="2"/>
  <c r="Q29" i="2"/>
  <c r="U29" i="2" s="1"/>
  <c r="F30" i="2"/>
  <c r="Q30" i="2" s="1"/>
  <c r="U30" i="2" s="1"/>
  <c r="F31" i="2"/>
  <c r="Q31" i="2"/>
  <c r="U31" i="2"/>
  <c r="F32" i="2"/>
  <c r="F33" i="2"/>
  <c r="F34" i="2"/>
  <c r="F37" i="2"/>
  <c r="F38" i="2"/>
  <c r="F39" i="2"/>
  <c r="F40" i="2"/>
  <c r="F41" i="2"/>
  <c r="Q41" i="2"/>
  <c r="U41" i="2"/>
  <c r="Q42" i="2"/>
  <c r="U42" i="2" s="1"/>
  <c r="F44" i="2"/>
  <c r="F45" i="2"/>
  <c r="F46" i="2"/>
  <c r="F47" i="2"/>
  <c r="F48" i="2"/>
  <c r="F49" i="2"/>
  <c r="F50" i="2"/>
  <c r="F51" i="2"/>
  <c r="F52" i="2"/>
  <c r="Q52" i="2" s="1"/>
  <c r="Q53" i="2"/>
  <c r="U53" i="2" s="1"/>
  <c r="F55" i="2"/>
  <c r="Q55" i="2"/>
  <c r="U55" i="2" s="1"/>
  <c r="F56" i="2"/>
  <c r="F59" i="2"/>
  <c r="F60" i="2"/>
  <c r="F61" i="2"/>
  <c r="F62" i="2"/>
  <c r="Q62" i="2" s="1"/>
  <c r="U62" i="2" s="1"/>
  <c r="F63" i="2"/>
  <c r="F64" i="2"/>
  <c r="F67" i="2"/>
  <c r="F68" i="2"/>
  <c r="F69" i="2"/>
  <c r="F70" i="2"/>
  <c r="F71" i="2"/>
  <c r="F72" i="2"/>
  <c r="F75" i="2"/>
  <c r="F76" i="2"/>
  <c r="F77" i="2"/>
  <c r="Q77" i="2"/>
  <c r="U77" i="2" s="1"/>
  <c r="F78" i="2"/>
  <c r="F79" i="2"/>
  <c r="F82" i="2"/>
  <c r="F83" i="2"/>
  <c r="F84" i="2"/>
  <c r="F85" i="2"/>
  <c r="Q86" i="2"/>
  <c r="U86" i="2" s="1"/>
  <c r="F88" i="2"/>
  <c r="Q89" i="2"/>
  <c r="U89" i="2" s="1"/>
  <c r="F91" i="2"/>
  <c r="F92" i="2"/>
  <c r="F93" i="2"/>
  <c r="F94" i="2"/>
  <c r="F95" i="2"/>
  <c r="F96" i="2"/>
  <c r="F97" i="2"/>
  <c r="F98" i="2"/>
  <c r="F99" i="2"/>
  <c r="Q99" i="2" s="1"/>
  <c r="F100" i="2"/>
  <c r="F103" i="2"/>
  <c r="F104" i="2"/>
  <c r="F105" i="2"/>
  <c r="F106" i="2"/>
  <c r="F107" i="2"/>
  <c r="F108" i="2"/>
  <c r="Q108" i="2" s="1"/>
  <c r="F109" i="2"/>
  <c r="F110" i="2"/>
  <c r="F111" i="2"/>
  <c r="Q111" i="2" s="1"/>
  <c r="F112" i="2"/>
  <c r="F113" i="2"/>
  <c r="F114" i="2"/>
  <c r="Q114" i="2" s="1"/>
  <c r="U114" i="2" s="1"/>
  <c r="F115" i="2"/>
  <c r="F118" i="2"/>
  <c r="Q118" i="2" s="1"/>
  <c r="F119" i="2"/>
  <c r="F120" i="2"/>
  <c r="Q121" i="2"/>
  <c r="U121" i="2" s="1"/>
  <c r="F123" i="2"/>
  <c r="F124" i="2"/>
  <c r="F125" i="2"/>
  <c r="F126" i="2"/>
  <c r="F127" i="2"/>
  <c r="Q127" i="2"/>
  <c r="Q128" i="2"/>
  <c r="F130" i="2"/>
  <c r="F131" i="2"/>
  <c r="F132" i="2"/>
  <c r="Q132" i="2" s="1"/>
  <c r="F133" i="2"/>
  <c r="F134" i="2"/>
  <c r="F135" i="2"/>
  <c r="F136" i="2"/>
  <c r="F137" i="2"/>
  <c r="Q137" i="2" s="1"/>
  <c r="F138" i="2"/>
  <c r="Q138" i="2"/>
  <c r="U138" i="2" s="1"/>
  <c r="F139" i="2"/>
  <c r="Q139" i="2" s="1"/>
  <c r="F140" i="2"/>
  <c r="Q140" i="2" s="1"/>
  <c r="F141" i="2"/>
  <c r="F142" i="2"/>
  <c r="F143" i="2"/>
  <c r="F144" i="2"/>
  <c r="F145" i="2"/>
  <c r="F146" i="2"/>
  <c r="F147" i="2"/>
  <c r="F148" i="2"/>
  <c r="Q148" i="2" s="1"/>
  <c r="U148" i="2" s="1"/>
  <c r="Q149" i="2"/>
  <c r="U149" i="2" s="1"/>
  <c r="F151" i="2"/>
  <c r="F152" i="2"/>
  <c r="F153" i="2"/>
  <c r="F154" i="2"/>
  <c r="F155" i="2"/>
  <c r="F158" i="2"/>
  <c r="F159" i="2"/>
  <c r="F160" i="2"/>
  <c r="Q160" i="2" s="1"/>
  <c r="U160" i="2" s="1"/>
  <c r="F161" i="2"/>
  <c r="Q161" i="2" s="1"/>
  <c r="U161" i="2" s="1"/>
  <c r="F162" i="2"/>
  <c r="Q162" i="2" s="1"/>
  <c r="U162" i="2" s="1"/>
  <c r="F163" i="2"/>
  <c r="Q163" i="2" s="1"/>
  <c r="Q164" i="2"/>
  <c r="U164" i="2" s="1"/>
  <c r="F166" i="2"/>
  <c r="Q166" i="2" s="1"/>
  <c r="F167" i="2"/>
  <c r="F168" i="2"/>
  <c r="F169" i="2"/>
  <c r="F170" i="2"/>
  <c r="F171" i="2"/>
  <c r="F172" i="2"/>
  <c r="F173" i="2"/>
  <c r="Q173" i="2" s="1"/>
  <c r="U173" i="2" s="1"/>
  <c r="F174" i="2"/>
  <c r="Q174" i="2" s="1"/>
  <c r="U174" i="2"/>
  <c r="F175" i="2"/>
  <c r="Q175" i="2" s="1"/>
  <c r="U175" i="2" s="1"/>
  <c r="F178" i="2"/>
  <c r="F179" i="2"/>
  <c r="F180" i="2"/>
  <c r="F181" i="2"/>
  <c r="F182" i="2"/>
  <c r="Q182" i="2" s="1"/>
  <c r="U182" i="2" s="1"/>
  <c r="F183" i="2"/>
  <c r="F184" i="2"/>
  <c r="Q184" i="2" s="1"/>
  <c r="U184" i="2" s="1"/>
  <c r="F185" i="2"/>
  <c r="Q185" i="2" s="1"/>
  <c r="U185" i="2" s="1"/>
  <c r="F186" i="2"/>
  <c r="Q186" i="2" s="1"/>
  <c r="F187" i="2"/>
  <c r="Q187" i="2" s="1"/>
  <c r="U187" i="2" s="1"/>
  <c r="F188" i="2"/>
  <c r="Q188" i="2" s="1"/>
  <c r="U188" i="2" s="1"/>
  <c r="F189" i="2"/>
  <c r="F190" i="2"/>
  <c r="F193" i="2"/>
  <c r="F194" i="2"/>
  <c r="F195" i="2"/>
  <c r="F196" i="2"/>
  <c r="F197" i="2"/>
  <c r="Q197" i="2" s="1"/>
  <c r="U197" i="2" s="1"/>
  <c r="F198" i="2"/>
  <c r="Q198" i="2" s="1"/>
  <c r="U198" i="2" s="1"/>
  <c r="F199" i="2"/>
  <c r="Q199" i="2" s="1"/>
  <c r="U199" i="2" s="1"/>
  <c r="F200" i="2"/>
  <c r="F203" i="2"/>
  <c r="F204" i="2"/>
  <c r="F205" i="2"/>
  <c r="F206" i="2"/>
  <c r="Q206" i="2" s="1"/>
  <c r="R206" i="2" s="1"/>
  <c r="V206" i="2" s="1"/>
  <c r="F207" i="2"/>
  <c r="F208" i="2"/>
  <c r="Q208" i="2" s="1"/>
  <c r="U208" i="2" s="1"/>
  <c r="F209" i="2"/>
  <c r="Q209" i="2" s="1"/>
  <c r="U209" i="2" s="1"/>
  <c r="F212" i="2"/>
  <c r="F213" i="2"/>
  <c r="F214" i="2"/>
  <c r="Q214" i="2" s="1"/>
  <c r="U214" i="2"/>
  <c r="F215" i="2"/>
  <c r="F216" i="2"/>
  <c r="Q216" i="2" s="1"/>
  <c r="F217" i="2"/>
  <c r="Q217" i="2" s="1"/>
  <c r="U217" i="2" s="1"/>
  <c r="F218" i="2"/>
  <c r="F219" i="2"/>
  <c r="Q220" i="2"/>
  <c r="U220" i="2" s="1"/>
  <c r="F222" i="2"/>
  <c r="F223" i="2"/>
  <c r="Q223" i="2" s="1"/>
  <c r="U223" i="2" s="1"/>
  <c r="F224" i="2"/>
  <c r="F225" i="2"/>
  <c r="Q225" i="2" s="1"/>
  <c r="F226" i="2"/>
  <c r="F227" i="2"/>
  <c r="Q227" i="2" s="1"/>
  <c r="F230" i="2"/>
  <c r="F231" i="2"/>
  <c r="Q231" i="2" s="1"/>
  <c r="U231" i="2" s="1"/>
  <c r="F232" i="2"/>
  <c r="F235" i="2"/>
  <c r="Q235" i="2" s="1"/>
  <c r="U235" i="2" s="1"/>
  <c r="F236" i="2"/>
  <c r="F237" i="2"/>
  <c r="F238" i="2"/>
  <c r="Q238" i="2" s="1"/>
  <c r="F239" i="2"/>
  <c r="F240" i="2"/>
  <c r="F241" i="2"/>
  <c r="Q241" i="2" s="1"/>
  <c r="U241" i="2" s="1"/>
  <c r="F242" i="2"/>
  <c r="F243" i="2"/>
  <c r="F244" i="2"/>
  <c r="F245" i="2"/>
  <c r="F246" i="2"/>
  <c r="Q246" i="2"/>
  <c r="F247" i="2"/>
  <c r="Q247" i="2"/>
  <c r="U247" i="2"/>
  <c r="F248" i="2"/>
  <c r="F249" i="2"/>
  <c r="Q250" i="2"/>
  <c r="F252" i="2"/>
  <c r="F253" i="2"/>
  <c r="F254" i="2"/>
  <c r="F255" i="2"/>
  <c r="F258" i="2"/>
  <c r="Q258" i="2" s="1"/>
  <c r="U258" i="2" s="1"/>
  <c r="F259" i="2"/>
  <c r="F260" i="2"/>
  <c r="Q260" i="2" s="1"/>
  <c r="U260" i="2" s="1"/>
  <c r="F261" i="2"/>
  <c r="F262" i="2"/>
  <c r="Q262" i="2"/>
  <c r="U262" i="2" s="1"/>
  <c r="F263" i="2"/>
  <c r="F264" i="2"/>
  <c r="Q264" i="2" s="1"/>
  <c r="F267" i="2"/>
  <c r="Q267" i="2" s="1"/>
  <c r="U267" i="2" s="1"/>
  <c r="F268" i="2"/>
  <c r="F269" i="2"/>
  <c r="Q269" i="2"/>
  <c r="F270" i="2"/>
  <c r="Q270" i="2" s="1"/>
  <c r="U270" i="2" s="1"/>
  <c r="F273" i="2"/>
  <c r="Q273" i="2" s="1"/>
  <c r="U273" i="2" s="1"/>
  <c r="F274" i="2"/>
  <c r="Q274" i="2"/>
  <c r="U274" i="2" s="1"/>
  <c r="F275" i="2"/>
  <c r="F276" i="2"/>
  <c r="F277" i="2"/>
  <c r="F278" i="2"/>
  <c r="F279" i="2"/>
  <c r="F280" i="2"/>
  <c r="F281" i="2"/>
  <c r="F282" i="2"/>
  <c r="Q282" i="2"/>
  <c r="U282" i="2" s="1"/>
  <c r="F283" i="2"/>
  <c r="Q283" i="2" s="1"/>
  <c r="U283" i="2" s="1"/>
  <c r="F284" i="2"/>
  <c r="F285" i="2"/>
  <c r="Q285" i="2" s="1"/>
  <c r="F286" i="2"/>
  <c r="Q286" i="2" s="1"/>
  <c r="U286" i="2" s="1"/>
  <c r="F289" i="2"/>
  <c r="F290" i="2"/>
  <c r="F291" i="2"/>
  <c r="Q291" i="2" s="1"/>
  <c r="F292" i="2"/>
  <c r="Q292" i="2" s="1"/>
  <c r="U292" i="2" s="1"/>
  <c r="F293" i="2"/>
  <c r="Q293" i="2"/>
  <c r="U293" i="2"/>
  <c r="F294" i="2"/>
  <c r="F295" i="2"/>
  <c r="Q295" i="2"/>
  <c r="F296" i="2"/>
  <c r="F297" i="2"/>
  <c r="F298" i="2"/>
  <c r="F299" i="2"/>
  <c r="F300" i="2"/>
  <c r="Q300" i="2" s="1"/>
  <c r="F301" i="2"/>
  <c r="F302" i="2"/>
  <c r="F305" i="2"/>
  <c r="F306" i="2"/>
  <c r="Q306" i="2"/>
  <c r="U306" i="2" s="1"/>
  <c r="F307" i="2"/>
  <c r="F308" i="2"/>
  <c r="Q308" i="2" s="1"/>
  <c r="U308" i="2" s="1"/>
  <c r="F309" i="2"/>
  <c r="F310" i="2"/>
  <c r="Q310" i="2"/>
  <c r="U310" i="2" s="1"/>
  <c r="F311" i="2"/>
  <c r="F312" i="2"/>
  <c r="Q312" i="2" s="1"/>
  <c r="U312" i="2" s="1"/>
  <c r="F313" i="2"/>
  <c r="F314" i="2"/>
  <c r="F315" i="2"/>
  <c r="F316" i="2"/>
  <c r="F319" i="2"/>
  <c r="Q319" i="2"/>
  <c r="U319" i="2" s="1"/>
  <c r="F320" i="2"/>
  <c r="F321" i="2"/>
  <c r="F322" i="2"/>
  <c r="Q322" i="2" s="1"/>
  <c r="U322" i="2" s="1"/>
  <c r="F323" i="2"/>
  <c r="F324" i="2"/>
  <c r="F325" i="2"/>
  <c r="F326" i="2"/>
  <c r="Q326" i="2" s="1"/>
  <c r="F329" i="2"/>
  <c r="Q329" i="2" s="1"/>
  <c r="U329" i="2" s="1"/>
  <c r="F332" i="2"/>
  <c r="Q332" i="2" s="1"/>
  <c r="U332" i="2" s="1"/>
  <c r="F333" i="2"/>
  <c r="F334" i="2"/>
  <c r="F335" i="2"/>
  <c r="F336" i="2"/>
  <c r="F337" i="2"/>
  <c r="F338" i="2"/>
  <c r="Q338" i="2" s="1"/>
  <c r="F341" i="2"/>
  <c r="F342" i="2"/>
  <c r="Q342" i="2"/>
  <c r="U342" i="2"/>
  <c r="F343" i="2"/>
  <c r="F344" i="2"/>
  <c r="F345" i="2"/>
  <c r="F346" i="2"/>
  <c r="Q346" i="2" s="1"/>
  <c r="U346" i="2" s="1"/>
  <c r="F347" i="2"/>
  <c r="F350" i="2"/>
  <c r="Q350" i="2"/>
  <c r="U350" i="2" s="1"/>
  <c r="F351" i="2"/>
  <c r="Q351" i="2" s="1"/>
  <c r="U351" i="2" s="1"/>
  <c r="F352" i="2"/>
  <c r="F353" i="2"/>
  <c r="Q353" i="2"/>
  <c r="F354" i="2"/>
  <c r="Q354" i="2"/>
  <c r="U354" i="2"/>
  <c r="F355" i="2"/>
  <c r="F356" i="2"/>
  <c r="F357" i="2"/>
  <c r="Q357" i="2" s="1"/>
  <c r="U357" i="2" s="1"/>
  <c r="F358" i="2"/>
  <c r="Q358" i="2" s="1"/>
  <c r="U358" i="2" s="1"/>
  <c r="F359" i="2"/>
  <c r="Q359" i="2" s="1"/>
  <c r="U359" i="2" s="1"/>
  <c r="F360" i="2"/>
  <c r="F361" i="2"/>
  <c r="Q361" i="2" s="1"/>
  <c r="U361" i="2" s="1"/>
  <c r="F362" i="2"/>
  <c r="Q362" i="2" s="1"/>
  <c r="U362" i="2" s="1"/>
  <c r="F365" i="2"/>
  <c r="F366" i="2"/>
  <c r="Q366" i="2" s="1"/>
  <c r="U366" i="2" s="1"/>
  <c r="F367" i="2"/>
  <c r="Q367" i="2"/>
  <c r="U367" i="2" s="1"/>
  <c r="F368" i="2"/>
  <c r="Q368" i="2" s="1"/>
  <c r="U368" i="2" s="1"/>
  <c r="F369" i="2"/>
  <c r="F370" i="2"/>
  <c r="Q370" i="2" s="1"/>
  <c r="U370" i="2" s="1"/>
  <c r="F371" i="2"/>
  <c r="Q371" i="2" s="1"/>
  <c r="U371" i="2" s="1"/>
  <c r="F372" i="2"/>
  <c r="F373" i="2"/>
  <c r="F374" i="2"/>
  <c r="Q374" i="2" s="1"/>
  <c r="U374" i="2" s="1"/>
  <c r="F375" i="2"/>
  <c r="Q375" i="2" s="1"/>
  <c r="U375" i="2" s="1"/>
  <c r="F376" i="2"/>
  <c r="F377" i="2"/>
  <c r="F378" i="2"/>
  <c r="Q378" i="2"/>
  <c r="F379" i="2"/>
  <c r="Q379" i="2" s="1"/>
  <c r="U379" i="2"/>
  <c r="F9" i="2"/>
  <c r="Q9" i="2" s="1"/>
  <c r="U9" i="2" s="1"/>
  <c r="P18" i="2"/>
  <c r="T18" i="2" s="1"/>
  <c r="P35" i="2"/>
  <c r="P57" i="2"/>
  <c r="T57" i="2" s="1"/>
  <c r="P80" i="2"/>
  <c r="T80" i="2" s="1"/>
  <c r="P89" i="2"/>
  <c r="P121" i="2"/>
  <c r="R121" i="2" s="1"/>
  <c r="V121" i="2" s="1"/>
  <c r="P156" i="2"/>
  <c r="T156" i="2" s="1"/>
  <c r="P164" i="2"/>
  <c r="P201" i="2"/>
  <c r="P210" i="2"/>
  <c r="P233" i="2"/>
  <c r="T233" i="2" s="1"/>
  <c r="P256" i="2"/>
  <c r="T256" i="2" s="1"/>
  <c r="P265" i="2"/>
  <c r="P287" i="2"/>
  <c r="P330" i="2"/>
  <c r="T330" i="2" s="1"/>
  <c r="P363" i="2"/>
  <c r="Q376" i="2"/>
  <c r="U376" i="2" s="1"/>
  <c r="Q372" i="2"/>
  <c r="U372" i="2"/>
  <c r="Q355" i="2"/>
  <c r="U355" i="2" s="1"/>
  <c r="Q345" i="2"/>
  <c r="U345" i="2"/>
  <c r="Q344" i="2"/>
  <c r="U344" i="2" s="1"/>
  <c r="Q341" i="2"/>
  <c r="U341" i="2" s="1"/>
  <c r="Q337" i="2"/>
  <c r="U337" i="2" s="1"/>
  <c r="Q336" i="2"/>
  <c r="U336" i="2"/>
  <c r="Q335" i="2"/>
  <c r="U335" i="2" s="1"/>
  <c r="Q333" i="2"/>
  <c r="U333" i="2" s="1"/>
  <c r="U326" i="2"/>
  <c r="Q325" i="2"/>
  <c r="U325" i="2"/>
  <c r="Q323" i="2"/>
  <c r="U323" i="2" s="1"/>
  <c r="Q321" i="2"/>
  <c r="U321" i="2" s="1"/>
  <c r="Q316" i="2"/>
  <c r="U316" i="2" s="1"/>
  <c r="Q314" i="2"/>
  <c r="U314" i="2" s="1"/>
  <c r="Q313" i="2"/>
  <c r="U313" i="2"/>
  <c r="Q309" i="2"/>
  <c r="U309" i="2" s="1"/>
  <c r="Q301" i="2"/>
  <c r="U301" i="2" s="1"/>
  <c r="U300" i="2"/>
  <c r="Q299" i="2"/>
  <c r="U299" i="2" s="1"/>
  <c r="Q297" i="2"/>
  <c r="U297" i="2"/>
  <c r="Q296" i="2"/>
  <c r="U296" i="2" s="1"/>
  <c r="Q289" i="2"/>
  <c r="U289" i="2" s="1"/>
  <c r="Q284" i="2"/>
  <c r="U284" i="2" s="1"/>
  <c r="Q280" i="2"/>
  <c r="U280" i="2" s="1"/>
  <c r="Q279" i="2"/>
  <c r="U279" i="2" s="1"/>
  <c r="Q278" i="2"/>
  <c r="U278" i="2" s="1"/>
  <c r="Q276" i="2"/>
  <c r="U276" i="2" s="1"/>
  <c r="Q275" i="2"/>
  <c r="U275" i="2"/>
  <c r="U264" i="2"/>
  <c r="Q261" i="2"/>
  <c r="U261" i="2" s="1"/>
  <c r="Q255" i="2"/>
  <c r="U255" i="2" s="1"/>
  <c r="Q253" i="2"/>
  <c r="U253" i="2" s="1"/>
  <c r="Q252" i="2"/>
  <c r="U252" i="2" s="1"/>
  <c r="Q256" i="2"/>
  <c r="Q248" i="2"/>
  <c r="U248" i="2" s="1"/>
  <c r="Q244" i="2"/>
  <c r="U244" i="2"/>
  <c r="Q243" i="2"/>
  <c r="U243" i="2" s="1"/>
  <c r="Q242" i="2"/>
  <c r="U242" i="2" s="1"/>
  <c r="Q240" i="2"/>
  <c r="U240" i="2" s="1"/>
  <c r="Q239" i="2"/>
  <c r="U239" i="2" s="1"/>
  <c r="U238" i="2"/>
  <c r="Q236" i="2"/>
  <c r="U236" i="2" s="1"/>
  <c r="Q232" i="2"/>
  <c r="U232" i="2" s="1"/>
  <c r="Q230" i="2"/>
  <c r="U227" i="2"/>
  <c r="Q226" i="2"/>
  <c r="U226" i="2" s="1"/>
  <c r="U225" i="2"/>
  <c r="Q224" i="2"/>
  <c r="U224" i="2" s="1"/>
  <c r="Q219" i="2"/>
  <c r="U219" i="2"/>
  <c r="Q218" i="2"/>
  <c r="U218" i="2" s="1"/>
  <c r="U216" i="2"/>
  <c r="Q215" i="2"/>
  <c r="U215" i="2" s="1"/>
  <c r="Q213" i="2"/>
  <c r="U213" i="2" s="1"/>
  <c r="Q207" i="2"/>
  <c r="U207" i="2" s="1"/>
  <c r="Q205" i="2"/>
  <c r="U205" i="2" s="1"/>
  <c r="Q204" i="2"/>
  <c r="U204" i="2" s="1"/>
  <c r="Q203" i="2"/>
  <c r="U203" i="2" s="1"/>
  <c r="Q200" i="2"/>
  <c r="U200" i="2" s="1"/>
  <c r="Q196" i="2"/>
  <c r="U196" i="2"/>
  <c r="Q195" i="2"/>
  <c r="U195" i="2" s="1"/>
  <c r="Q194" i="2"/>
  <c r="U194" i="2" s="1"/>
  <c r="Q193" i="2"/>
  <c r="U193" i="2" s="1"/>
  <c r="Q190" i="2"/>
  <c r="U190" i="2" s="1"/>
  <c r="Q189" i="2"/>
  <c r="U189" i="2" s="1"/>
  <c r="Q183" i="2"/>
  <c r="U183" i="2" s="1"/>
  <c r="Q181" i="2"/>
  <c r="U181" i="2"/>
  <c r="Q180" i="2"/>
  <c r="U180" i="2" s="1"/>
  <c r="Q179" i="2"/>
  <c r="U179" i="2" s="1"/>
  <c r="Q172" i="2"/>
  <c r="U172" i="2"/>
  <c r="Q171" i="2"/>
  <c r="U171" i="2" s="1"/>
  <c r="Q170" i="2"/>
  <c r="U170" i="2" s="1"/>
  <c r="Q169" i="2"/>
  <c r="U169" i="2"/>
  <c r="Q168" i="2"/>
  <c r="U168" i="2" s="1"/>
  <c r="Q167" i="2"/>
  <c r="U167" i="2" s="1"/>
  <c r="U166" i="2"/>
  <c r="Q159" i="2"/>
  <c r="U159" i="2" s="1"/>
  <c r="Q155" i="2"/>
  <c r="U155" i="2" s="1"/>
  <c r="Q154" i="2"/>
  <c r="U154" i="2"/>
  <c r="Q153" i="2"/>
  <c r="U153" i="2"/>
  <c r="Q152" i="2"/>
  <c r="U152" i="2" s="1"/>
  <c r="Q156" i="2"/>
  <c r="U156" i="2" s="1"/>
  <c r="Q147" i="2"/>
  <c r="U147" i="2" s="1"/>
  <c r="Q146" i="2"/>
  <c r="Q145" i="2"/>
  <c r="U145" i="2" s="1"/>
  <c r="Q144" i="2"/>
  <c r="U144" i="2"/>
  <c r="Q142" i="2"/>
  <c r="U142" i="2" s="1"/>
  <c r="Q141" i="2"/>
  <c r="U141" i="2" s="1"/>
  <c r="U140" i="2"/>
  <c r="Q136" i="2"/>
  <c r="U136" i="2"/>
  <c r="Q135" i="2"/>
  <c r="U135" i="2" s="1"/>
  <c r="Q134" i="2"/>
  <c r="U134" i="2" s="1"/>
  <c r="Q133" i="2"/>
  <c r="U133" i="2" s="1"/>
  <c r="U132" i="2"/>
  <c r="Q124" i="2"/>
  <c r="U124" i="2" s="1"/>
  <c r="Q123" i="2"/>
  <c r="U123" i="2"/>
  <c r="Q120" i="2"/>
  <c r="U120" i="2"/>
  <c r="Q119" i="2"/>
  <c r="U119" i="2" s="1"/>
  <c r="U118" i="2"/>
  <c r="Q115" i="2"/>
  <c r="U115" i="2" s="1"/>
  <c r="Q113" i="2"/>
  <c r="U113" i="2" s="1"/>
  <c r="Q112" i="2"/>
  <c r="U112" i="2" s="1"/>
  <c r="U111" i="2"/>
  <c r="Q110" i="2"/>
  <c r="U110" i="2" s="1"/>
  <c r="Q109" i="2"/>
  <c r="U109" i="2" s="1"/>
  <c r="Q107" i="2"/>
  <c r="U107" i="2" s="1"/>
  <c r="Q106" i="2"/>
  <c r="U106" i="2"/>
  <c r="Q105" i="2"/>
  <c r="Q100" i="2"/>
  <c r="U100" i="2" s="1"/>
  <c r="Q98" i="2"/>
  <c r="U98" i="2" s="1"/>
  <c r="Q97" i="2"/>
  <c r="U97" i="2" s="1"/>
  <c r="Q96" i="2"/>
  <c r="U96" i="2" s="1"/>
  <c r="Q94" i="2"/>
  <c r="U94" i="2"/>
  <c r="Q93" i="2"/>
  <c r="U93" i="2" s="1"/>
  <c r="Q88" i="2"/>
  <c r="Q84" i="2"/>
  <c r="U84" i="2" s="1"/>
  <c r="Q83" i="2"/>
  <c r="Q76" i="2"/>
  <c r="Q75" i="2"/>
  <c r="U75" i="2"/>
  <c r="Q80" i="2"/>
  <c r="U80" i="2" s="1"/>
  <c r="Q72" i="2"/>
  <c r="U72" i="2" s="1"/>
  <c r="Q71" i="2"/>
  <c r="Q70" i="2"/>
  <c r="Q69" i="2"/>
  <c r="U69" i="2" s="1"/>
  <c r="Q68" i="2"/>
  <c r="U68" i="2" s="1"/>
  <c r="Q64" i="2"/>
  <c r="U64" i="2" s="1"/>
  <c r="Q63" i="2"/>
  <c r="U63" i="2" s="1"/>
  <c r="Q61" i="2"/>
  <c r="U61" i="2"/>
  <c r="Q60" i="2"/>
  <c r="U60" i="2" s="1"/>
  <c r="Q59" i="2"/>
  <c r="U59" i="2" s="1"/>
  <c r="Q56" i="2"/>
  <c r="U56" i="2"/>
  <c r="U52" i="2"/>
  <c r="Q51" i="2"/>
  <c r="U51" i="2" s="1"/>
  <c r="Q50" i="2"/>
  <c r="R50" i="2" s="1"/>
  <c r="V50" i="2" s="1"/>
  <c r="Q49" i="2"/>
  <c r="U49" i="2" s="1"/>
  <c r="Q48" i="2"/>
  <c r="U48" i="2" s="1"/>
  <c r="Q47" i="2"/>
  <c r="U47" i="2" s="1"/>
  <c r="Q46" i="2"/>
  <c r="U46" i="2" s="1"/>
  <c r="Q45" i="2"/>
  <c r="U45" i="2"/>
  <c r="Q44" i="2"/>
  <c r="U44" i="2" s="1"/>
  <c r="Q40" i="2"/>
  <c r="U40" i="2" s="1"/>
  <c r="Q39" i="2"/>
  <c r="U39" i="2" s="1"/>
  <c r="Q38" i="2"/>
  <c r="U38" i="2" s="1"/>
  <c r="Q37" i="2"/>
  <c r="U37" i="2" s="1"/>
  <c r="Q34" i="2"/>
  <c r="Q33" i="2"/>
  <c r="U33" i="2" s="1"/>
  <c r="Q32" i="2"/>
  <c r="U32" i="2" s="1"/>
  <c r="Q28" i="2"/>
  <c r="U28" i="2"/>
  <c r="Q25" i="2"/>
  <c r="U25" i="2" s="1"/>
  <c r="U24" i="2"/>
  <c r="Q23" i="2"/>
  <c r="U23" i="2" s="1"/>
  <c r="Q22" i="2"/>
  <c r="U22" i="2" s="1"/>
  <c r="Q21" i="2"/>
  <c r="Q20" i="2"/>
  <c r="U20" i="2" s="1"/>
  <c r="Q16" i="2"/>
  <c r="U16" i="2" s="1"/>
  <c r="Q13" i="2"/>
  <c r="U13" i="2" s="1"/>
  <c r="Q12" i="2"/>
  <c r="U12" i="2" s="1"/>
  <c r="Q11" i="2"/>
  <c r="U11" i="2"/>
  <c r="Q10" i="2"/>
  <c r="U10" i="2" s="1"/>
  <c r="P53" i="2"/>
  <c r="Q18" i="2"/>
  <c r="Q35" i="2"/>
  <c r="U35" i="2" s="1"/>
  <c r="P42" i="2"/>
  <c r="T42" i="2" s="1"/>
  <c r="P26" i="2"/>
  <c r="T26" i="2"/>
  <c r="Q26" i="2"/>
  <c r="U26" i="2" s="1"/>
  <c r="U21" i="2"/>
  <c r="P65" i="2"/>
  <c r="U70" i="2"/>
  <c r="U71" i="2"/>
  <c r="U127" i="2"/>
  <c r="Q67" i="2"/>
  <c r="U67" i="2" s="1"/>
  <c r="U76" i="2"/>
  <c r="U88" i="2"/>
  <c r="U108" i="2"/>
  <c r="Q57" i="2"/>
  <c r="U57" i="2" s="1"/>
  <c r="Q65" i="2"/>
  <c r="U65" i="2" s="1"/>
  <c r="Q91" i="2"/>
  <c r="U91" i="2"/>
  <c r="P101" i="2"/>
  <c r="Q101" i="2"/>
  <c r="U101" i="2"/>
  <c r="Q14" i="2"/>
  <c r="U14" i="2"/>
  <c r="Q85" i="2"/>
  <c r="U85" i="2" s="1"/>
  <c r="U34" i="2"/>
  <c r="Q95" i="2"/>
  <c r="U95" i="2" s="1"/>
  <c r="P73" i="2"/>
  <c r="Q126" i="2"/>
  <c r="U126" i="2" s="1"/>
  <c r="Q73" i="2"/>
  <c r="U73" i="2" s="1"/>
  <c r="U99" i="2"/>
  <c r="Q104" i="2"/>
  <c r="U104" i="2" s="1"/>
  <c r="Q79" i="2"/>
  <c r="U79" i="2" s="1"/>
  <c r="Q78" i="2"/>
  <c r="U78" i="2" s="1"/>
  <c r="U83" i="2"/>
  <c r="P116" i="2"/>
  <c r="T116" i="2" s="1"/>
  <c r="U105" i="2"/>
  <c r="Q82" i="2"/>
  <c r="U82" i="2"/>
  <c r="Q92" i="2"/>
  <c r="U92" i="2" s="1"/>
  <c r="Q125" i="2"/>
  <c r="U125" i="2" s="1"/>
  <c r="P191" i="2"/>
  <c r="T191" i="2" s="1"/>
  <c r="Q237" i="2"/>
  <c r="U237" i="2" s="1"/>
  <c r="Q334" i="2"/>
  <c r="U334" i="2"/>
  <c r="Q377" i="2"/>
  <c r="U377" i="2" s="1"/>
  <c r="P149" i="2"/>
  <c r="T149" i="2" s="1"/>
  <c r="Q131" i="2"/>
  <c r="U131" i="2" s="1"/>
  <c r="Q143" i="2"/>
  <c r="U143" i="2"/>
  <c r="U146" i="2"/>
  <c r="Q191" i="2"/>
  <c r="Q130" i="2"/>
  <c r="U130" i="2" s="1"/>
  <c r="Q210" i="2"/>
  <c r="U210" i="2" s="1"/>
  <c r="Q103" i="2"/>
  <c r="U103" i="2" s="1"/>
  <c r="Q158" i="2"/>
  <c r="U158" i="2" s="1"/>
  <c r="T164" i="2"/>
  <c r="Q249" i="2"/>
  <c r="U249" i="2" s="1"/>
  <c r="U137" i="2"/>
  <c r="Q201" i="2"/>
  <c r="U201" i="2" s="1"/>
  <c r="Q212" i="2"/>
  <c r="U212" i="2"/>
  <c r="U230" i="2"/>
  <c r="Q294" i="2"/>
  <c r="U294" i="2" s="1"/>
  <c r="P317" i="2"/>
  <c r="Q311" i="2"/>
  <c r="U311" i="2" s="1"/>
  <c r="U353" i="2"/>
  <c r="Q151" i="2"/>
  <c r="U151" i="2" s="1"/>
  <c r="P176" i="2"/>
  <c r="Q178" i="2"/>
  <c r="U178" i="2" s="1"/>
  <c r="Q254" i="2"/>
  <c r="U254" i="2" s="1"/>
  <c r="U295" i="2"/>
  <c r="Q363" i="2"/>
  <c r="U363" i="2" s="1"/>
  <c r="Q369" i="2"/>
  <c r="U369" i="2"/>
  <c r="U378" i="2"/>
  <c r="Q176" i="2"/>
  <c r="U176" i="2" s="1"/>
  <c r="Q233" i="2"/>
  <c r="U233" i="2" s="1"/>
  <c r="Q259" i="2"/>
  <c r="U259" i="2" s="1"/>
  <c r="Q281" i="2"/>
  <c r="Q317" i="2"/>
  <c r="U317" i="2" s="1"/>
  <c r="T363" i="2"/>
  <c r="Q222" i="2"/>
  <c r="U222" i="2" s="1"/>
  <c r="Q298" i="2"/>
  <c r="U298" i="2" s="1"/>
  <c r="U338" i="2"/>
  <c r="Q356" i="2"/>
  <c r="U356" i="2"/>
  <c r="P220" i="2"/>
  <c r="Q315" i="2"/>
  <c r="U315" i="2"/>
  <c r="Q343" i="2"/>
  <c r="U343" i="2" s="1"/>
  <c r="P228" i="2"/>
  <c r="Q265" i="2"/>
  <c r="U265" i="2" s="1"/>
  <c r="Q320" i="2"/>
  <c r="U320" i="2"/>
  <c r="Q263" i="2"/>
  <c r="U263" i="2" s="1"/>
  <c r="U281" i="2"/>
  <c r="U285" i="2"/>
  <c r="Q373" i="2"/>
  <c r="U373" i="2" s="1"/>
  <c r="U250" i="2"/>
  <c r="Q268" i="2"/>
  <c r="Q290" i="2"/>
  <c r="U290" i="2" s="1"/>
  <c r="Q302" i="2"/>
  <c r="U302" i="2" s="1"/>
  <c r="P327" i="2"/>
  <c r="T327" i="2" s="1"/>
  <c r="Q245" i="2"/>
  <c r="U245" i="2" s="1"/>
  <c r="P303" i="2"/>
  <c r="Q307" i="2"/>
  <c r="U307" i="2" s="1"/>
  <c r="Q327" i="2"/>
  <c r="U327" i="2" s="1"/>
  <c r="Q347" i="2"/>
  <c r="U347" i="2" s="1"/>
  <c r="Q360" i="2"/>
  <c r="U360" i="2"/>
  <c r="Q365" i="2"/>
  <c r="U365" i="2" s="1"/>
  <c r="P380" i="2"/>
  <c r="P271" i="2"/>
  <c r="T271" i="2" s="1"/>
  <c r="U269" i="2"/>
  <c r="U291" i="2"/>
  <c r="Q324" i="2"/>
  <c r="U324" i="2" s="1"/>
  <c r="U246" i="2"/>
  <c r="Q271" i="2"/>
  <c r="U271" i="2" s="1"/>
  <c r="Q277" i="2"/>
  <c r="U277" i="2" s="1"/>
  <c r="Q303" i="2"/>
  <c r="U303" i="2" s="1"/>
  <c r="Q352" i="2"/>
  <c r="U352" i="2" s="1"/>
  <c r="P339" i="2"/>
  <c r="T339" i="2"/>
  <c r="P348" i="2"/>
  <c r="Q305" i="2"/>
  <c r="U305" i="2" s="1"/>
  <c r="T380" i="2"/>
  <c r="Q348" i="2"/>
  <c r="U348" i="2" s="1"/>
  <c r="Q287" i="2"/>
  <c r="U287" i="2" s="1"/>
  <c r="Q228" i="2"/>
  <c r="U228" i="2" s="1"/>
  <c r="Q330" i="2"/>
  <c r="U330" i="2" s="1"/>
  <c r="P128" i="2"/>
  <c r="T128" i="2" s="1"/>
  <c r="P86" i="2"/>
  <c r="T86" i="2" s="1"/>
  <c r="R73" i="2"/>
  <c r="V73" i="2" s="1"/>
  <c r="T73" i="2"/>
  <c r="Q116" i="2"/>
  <c r="Q380" i="2"/>
  <c r="U380" i="2" s="1"/>
  <c r="P250" i="2"/>
  <c r="T250" i="2" s="1"/>
  <c r="Q339" i="2"/>
  <c r="U339" i="2" s="1"/>
  <c r="P14" i="2"/>
  <c r="R149" i="2"/>
  <c r="V149" i="2" s="1"/>
  <c r="T303" i="2"/>
  <c r="R330" i="2"/>
  <c r="V330" i="2" s="1"/>
  <c r="R380" i="2"/>
  <c r="V380" i="2" s="1"/>
  <c r="M299" i="1"/>
  <c r="E379" i="2"/>
  <c r="P379" i="2" s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M6" i="1"/>
  <c r="E10" i="2" s="1"/>
  <c r="P10" i="2" s="1"/>
  <c r="T10" i="2" s="1"/>
  <c r="M7" i="1"/>
  <c r="E11" i="2"/>
  <c r="P11" i="2" s="1"/>
  <c r="R11" i="2" s="1"/>
  <c r="V11" i="2" s="1"/>
  <c r="M8" i="1"/>
  <c r="E12" i="2" s="1"/>
  <c r="P12" i="2" s="1"/>
  <c r="M9" i="1"/>
  <c r="E13" i="2" s="1"/>
  <c r="P13" i="2" s="1"/>
  <c r="M10" i="1"/>
  <c r="E16" i="2"/>
  <c r="P16" i="2" s="1"/>
  <c r="T16" i="2" s="1"/>
  <c r="M11" i="1"/>
  <c r="E17" i="2"/>
  <c r="P17" i="2" s="1"/>
  <c r="M12" i="1"/>
  <c r="E20" i="2" s="1"/>
  <c r="P20" i="2" s="1"/>
  <c r="T20" i="2" s="1"/>
  <c r="M13" i="1"/>
  <c r="E21" i="2" s="1"/>
  <c r="P21" i="2" s="1"/>
  <c r="R21" i="2" s="1"/>
  <c r="V21" i="2" s="1"/>
  <c r="M14" i="1"/>
  <c r="E22" i="2"/>
  <c r="P22" i="2" s="1"/>
  <c r="M15" i="1"/>
  <c r="E23" i="2" s="1"/>
  <c r="P23" i="2" s="1"/>
  <c r="M16" i="1"/>
  <c r="E24" i="2" s="1"/>
  <c r="P24" i="2" s="1"/>
  <c r="R24" i="2" s="1"/>
  <c r="V24" i="2" s="1"/>
  <c r="M17" i="1"/>
  <c r="E25" i="2" s="1"/>
  <c r="P25" i="2" s="1"/>
  <c r="M18" i="1"/>
  <c r="E28" i="2" s="1"/>
  <c r="P28" i="2" s="1"/>
  <c r="M19" i="1"/>
  <c r="E29" i="2"/>
  <c r="P29" i="2" s="1"/>
  <c r="T29" i="2" s="1"/>
  <c r="M20" i="1"/>
  <c r="E30" i="2" s="1"/>
  <c r="P30" i="2" s="1"/>
  <c r="T30" i="2" s="1"/>
  <c r="M21" i="1"/>
  <c r="E31" i="2" s="1"/>
  <c r="P31" i="2" s="1"/>
  <c r="M22" i="1"/>
  <c r="E32" i="2"/>
  <c r="P32" i="2" s="1"/>
  <c r="M23" i="1"/>
  <c r="E33" i="2"/>
  <c r="P33" i="2" s="1"/>
  <c r="M24" i="1"/>
  <c r="E34" i="2" s="1"/>
  <c r="P34" i="2" s="1"/>
  <c r="M25" i="1"/>
  <c r="E37" i="2" s="1"/>
  <c r="P37" i="2" s="1"/>
  <c r="T37" i="2" s="1"/>
  <c r="M26" i="1"/>
  <c r="E38" i="2" s="1"/>
  <c r="P38" i="2" s="1"/>
  <c r="M27" i="1"/>
  <c r="E39" i="2" s="1"/>
  <c r="P39" i="2" s="1"/>
  <c r="T39" i="2" s="1"/>
  <c r="M28" i="1"/>
  <c r="E40" i="2" s="1"/>
  <c r="P40" i="2" s="1"/>
  <c r="R40" i="2" s="1"/>
  <c r="V40" i="2" s="1"/>
  <c r="M29" i="1"/>
  <c r="E41" i="2" s="1"/>
  <c r="P41" i="2" s="1"/>
  <c r="M30" i="1"/>
  <c r="E44" i="2" s="1"/>
  <c r="P44" i="2" s="1"/>
  <c r="M31" i="1"/>
  <c r="E45" i="2"/>
  <c r="P45" i="2" s="1"/>
  <c r="M32" i="1"/>
  <c r="E46" i="2" s="1"/>
  <c r="P46" i="2" s="1"/>
  <c r="M33" i="1"/>
  <c r="E47" i="2" s="1"/>
  <c r="P47" i="2" s="1"/>
  <c r="T47" i="2" s="1"/>
  <c r="M34" i="1"/>
  <c r="E48" i="2"/>
  <c r="P48" i="2" s="1"/>
  <c r="M35" i="1"/>
  <c r="E49" i="2"/>
  <c r="P49" i="2" s="1"/>
  <c r="M36" i="1"/>
  <c r="E50" i="2" s="1"/>
  <c r="P50" i="2" s="1"/>
  <c r="T50" i="2" s="1"/>
  <c r="M37" i="1"/>
  <c r="E51" i="2" s="1"/>
  <c r="P51" i="2" s="1"/>
  <c r="T51" i="2" s="1"/>
  <c r="M38" i="1"/>
  <c r="E52" i="2"/>
  <c r="P52" i="2" s="1"/>
  <c r="T52" i="2" s="1"/>
  <c r="M39" i="1"/>
  <c r="E55" i="2" s="1"/>
  <c r="P55" i="2" s="1"/>
  <c r="M40" i="1"/>
  <c r="E56" i="2" s="1"/>
  <c r="P56" i="2" s="1"/>
  <c r="M41" i="1"/>
  <c r="E59" i="2" s="1"/>
  <c r="P59" i="2" s="1"/>
  <c r="T59" i="2" s="1"/>
  <c r="M42" i="1"/>
  <c r="E60" i="2"/>
  <c r="P60" i="2"/>
  <c r="T60" i="2" s="1"/>
  <c r="M43" i="1"/>
  <c r="E61" i="2" s="1"/>
  <c r="P61" i="2" s="1"/>
  <c r="T61" i="2" s="1"/>
  <c r="M44" i="1"/>
  <c r="E62" i="2"/>
  <c r="P62" i="2"/>
  <c r="T62" i="2" s="1"/>
  <c r="M45" i="1"/>
  <c r="E63" i="2"/>
  <c r="P63" i="2" s="1"/>
  <c r="M46" i="1"/>
  <c r="E64" i="2" s="1"/>
  <c r="P64" i="2" s="1"/>
  <c r="M47" i="1"/>
  <c r="E67" i="2" s="1"/>
  <c r="P67" i="2" s="1"/>
  <c r="M48" i="1"/>
  <c r="E68" i="2" s="1"/>
  <c r="P68" i="2" s="1"/>
  <c r="T68" i="2" s="1"/>
  <c r="M49" i="1"/>
  <c r="E69" i="2"/>
  <c r="P69" i="2" s="1"/>
  <c r="M50" i="1"/>
  <c r="E70" i="2"/>
  <c r="P70" i="2" s="1"/>
  <c r="T70" i="2" s="1"/>
  <c r="M51" i="1"/>
  <c r="E71" i="2"/>
  <c r="P71" i="2" s="1"/>
  <c r="R71" i="2" s="1"/>
  <c r="V71" i="2" s="1"/>
  <c r="M52" i="1"/>
  <c r="E72" i="2"/>
  <c r="P72" i="2" s="1"/>
  <c r="M53" i="1"/>
  <c r="E75" i="2"/>
  <c r="P75" i="2"/>
  <c r="R75" i="2" s="1"/>
  <c r="V75" i="2" s="1"/>
  <c r="M54" i="1"/>
  <c r="E76" i="2"/>
  <c r="P76" i="2"/>
  <c r="M55" i="1"/>
  <c r="E77" i="2" s="1"/>
  <c r="P77" i="2" s="1"/>
  <c r="M56" i="1"/>
  <c r="E78" i="2"/>
  <c r="P78" i="2"/>
  <c r="M57" i="1"/>
  <c r="E79" i="2" s="1"/>
  <c r="P79" i="2" s="1"/>
  <c r="T79" i="2" s="1"/>
  <c r="M58" i="1"/>
  <c r="E82" i="2" s="1"/>
  <c r="P82" i="2" s="1"/>
  <c r="M59" i="1"/>
  <c r="E83" i="2" s="1"/>
  <c r="P83" i="2" s="1"/>
  <c r="R83" i="2" s="1"/>
  <c r="V83" i="2" s="1"/>
  <c r="M60" i="1"/>
  <c r="E84" i="2"/>
  <c r="P84" i="2" s="1"/>
  <c r="M61" i="1"/>
  <c r="E85" i="2" s="1"/>
  <c r="P85" i="2" s="1"/>
  <c r="R85" i="2" s="1"/>
  <c r="V85" i="2" s="1"/>
  <c r="M62" i="1"/>
  <c r="E88" i="2"/>
  <c r="P88" i="2" s="1"/>
  <c r="R88" i="2" s="1"/>
  <c r="V88" i="2" s="1"/>
  <c r="M63" i="1"/>
  <c r="E91" i="2"/>
  <c r="P91" i="2" s="1"/>
  <c r="R91" i="2" s="1"/>
  <c r="V91" i="2" s="1"/>
  <c r="M64" i="1"/>
  <c r="E92" i="2" s="1"/>
  <c r="P92" i="2"/>
  <c r="M65" i="1"/>
  <c r="E93" i="2" s="1"/>
  <c r="P93" i="2" s="1"/>
  <c r="M66" i="1"/>
  <c r="E94" i="2"/>
  <c r="P94" i="2"/>
  <c r="M67" i="1"/>
  <c r="E95" i="2"/>
  <c r="P95" i="2" s="1"/>
  <c r="M68" i="1"/>
  <c r="E96" i="2" s="1"/>
  <c r="P96" i="2" s="1"/>
  <c r="T96" i="2" s="1"/>
  <c r="M69" i="1"/>
  <c r="E97" i="2"/>
  <c r="P97" i="2"/>
  <c r="T97" i="2" s="1"/>
  <c r="M70" i="1"/>
  <c r="E98" i="2" s="1"/>
  <c r="P98" i="2" s="1"/>
  <c r="T98" i="2" s="1"/>
  <c r="M71" i="1"/>
  <c r="E99" i="2" s="1"/>
  <c r="P99" i="2" s="1"/>
  <c r="M72" i="1"/>
  <c r="E100" i="2"/>
  <c r="P100" i="2" s="1"/>
  <c r="M73" i="1"/>
  <c r="E103" i="2"/>
  <c r="P103" i="2" s="1"/>
  <c r="M74" i="1"/>
  <c r="E104" i="2" s="1"/>
  <c r="P104" i="2" s="1"/>
  <c r="M75" i="1"/>
  <c r="E105" i="2"/>
  <c r="P105" i="2" s="1"/>
  <c r="T105" i="2" s="1"/>
  <c r="M76" i="1"/>
  <c r="E106" i="2"/>
  <c r="P106" i="2"/>
  <c r="T106" i="2" s="1"/>
  <c r="M77" i="1"/>
  <c r="E107" i="2" s="1"/>
  <c r="P107" i="2" s="1"/>
  <c r="M78" i="1"/>
  <c r="E108" i="2" s="1"/>
  <c r="P108" i="2" s="1"/>
  <c r="M79" i="1"/>
  <c r="E109" i="2"/>
  <c r="P109" i="2" s="1"/>
  <c r="M80" i="1"/>
  <c r="E110" i="2" s="1"/>
  <c r="P110" i="2" s="1"/>
  <c r="M81" i="1"/>
  <c r="E111" i="2" s="1"/>
  <c r="P111" i="2" s="1"/>
  <c r="M82" i="1"/>
  <c r="E112" i="2"/>
  <c r="P112" i="2"/>
  <c r="T112" i="2" s="1"/>
  <c r="M83" i="1"/>
  <c r="E113" i="2" s="1"/>
  <c r="P113" i="2" s="1"/>
  <c r="T113" i="2" s="1"/>
  <c r="M84" i="1"/>
  <c r="E114" i="2"/>
  <c r="P114" i="2" s="1"/>
  <c r="T114" i="2" s="1"/>
  <c r="M85" i="1"/>
  <c r="E115" i="2"/>
  <c r="P115" i="2" s="1"/>
  <c r="M86" i="1"/>
  <c r="E118" i="2"/>
  <c r="P118" i="2"/>
  <c r="R118" i="2" s="1"/>
  <c r="V118" i="2" s="1"/>
  <c r="M87" i="1"/>
  <c r="E119" i="2" s="1"/>
  <c r="P119" i="2" s="1"/>
  <c r="M88" i="1"/>
  <c r="E120" i="2"/>
  <c r="P120" i="2"/>
  <c r="T120" i="2" s="1"/>
  <c r="M89" i="1"/>
  <c r="E123" i="2"/>
  <c r="P123" i="2"/>
  <c r="T123" i="2" s="1"/>
  <c r="M90" i="1"/>
  <c r="E124" i="2" s="1"/>
  <c r="P124" i="2" s="1"/>
  <c r="M91" i="1"/>
  <c r="E125" i="2" s="1"/>
  <c r="P125" i="2" s="1"/>
  <c r="M92" i="1"/>
  <c r="E126" i="2" s="1"/>
  <c r="P126" i="2" s="1"/>
  <c r="T126" i="2" s="1"/>
  <c r="M93" i="1"/>
  <c r="E127" i="2" s="1"/>
  <c r="P127" i="2" s="1"/>
  <c r="M94" i="1"/>
  <c r="E130" i="2" s="1"/>
  <c r="P130" i="2" s="1"/>
  <c r="M95" i="1"/>
  <c r="E131" i="2"/>
  <c r="P131" i="2" s="1"/>
  <c r="R131" i="2" s="1"/>
  <c r="V131" i="2" s="1"/>
  <c r="M96" i="1"/>
  <c r="E132" i="2" s="1"/>
  <c r="P132" i="2" s="1"/>
  <c r="T132" i="2" s="1"/>
  <c r="M97" i="1"/>
  <c r="E133" i="2"/>
  <c r="P133" i="2" s="1"/>
  <c r="T133" i="2" s="1"/>
  <c r="M98" i="1"/>
  <c r="E134" i="2"/>
  <c r="P134" i="2" s="1"/>
  <c r="T134" i="2" s="1"/>
  <c r="M99" i="1"/>
  <c r="E135" i="2"/>
  <c r="P135" i="2" s="1"/>
  <c r="M100" i="1"/>
  <c r="E136" i="2" s="1"/>
  <c r="P136" i="2" s="1"/>
  <c r="M101" i="1"/>
  <c r="E137" i="2"/>
  <c r="P137" i="2"/>
  <c r="M102" i="1"/>
  <c r="E138" i="2"/>
  <c r="P138" i="2"/>
  <c r="T138" i="2" s="1"/>
  <c r="M103" i="1"/>
  <c r="E139" i="2" s="1"/>
  <c r="P139" i="2" s="1"/>
  <c r="M104" i="1"/>
  <c r="E140" i="2"/>
  <c r="P140" i="2" s="1"/>
  <c r="R140" i="2" s="1"/>
  <c r="V140" i="2" s="1"/>
  <c r="M105" i="1"/>
  <c r="E141" i="2" s="1"/>
  <c r="P141" i="2" s="1"/>
  <c r="M106" i="1"/>
  <c r="E142" i="2" s="1"/>
  <c r="P142" i="2" s="1"/>
  <c r="M107" i="1"/>
  <c r="E143" i="2" s="1"/>
  <c r="P143" i="2" s="1"/>
  <c r="R143" i="2" s="1"/>
  <c r="V143" i="2" s="1"/>
  <c r="M108" i="1"/>
  <c r="E144" i="2"/>
  <c r="P144" i="2"/>
  <c r="T144" i="2" s="1"/>
  <c r="M109" i="1"/>
  <c r="E145" i="2" s="1"/>
  <c r="P145" i="2" s="1"/>
  <c r="M110" i="1"/>
  <c r="E146" i="2"/>
  <c r="P146" i="2" s="1"/>
  <c r="T146" i="2" s="1"/>
  <c r="M111" i="1"/>
  <c r="E147" i="2"/>
  <c r="P147" i="2" s="1"/>
  <c r="M112" i="1"/>
  <c r="E148" i="2" s="1"/>
  <c r="P148" i="2"/>
  <c r="M113" i="1"/>
  <c r="E151" i="2" s="1"/>
  <c r="P151" i="2" s="1"/>
  <c r="M114" i="1"/>
  <c r="E152" i="2"/>
  <c r="P152" i="2"/>
  <c r="R152" i="2" s="1"/>
  <c r="V152" i="2" s="1"/>
  <c r="M115" i="1"/>
  <c r="E153" i="2"/>
  <c r="P153" i="2" s="1"/>
  <c r="M116" i="1"/>
  <c r="E154" i="2" s="1"/>
  <c r="P154" i="2" s="1"/>
  <c r="M117" i="1"/>
  <c r="E155" i="2"/>
  <c r="P155" i="2" s="1"/>
  <c r="M118" i="1"/>
  <c r="E158" i="2" s="1"/>
  <c r="P158" i="2" s="1"/>
  <c r="M119" i="1"/>
  <c r="E159" i="2" s="1"/>
  <c r="P159" i="2" s="1"/>
  <c r="T159" i="2" s="1"/>
  <c r="M120" i="1"/>
  <c r="E160" i="2"/>
  <c r="P160" i="2" s="1"/>
  <c r="T160" i="2" s="1"/>
  <c r="M121" i="1"/>
  <c r="E161" i="2"/>
  <c r="P161" i="2"/>
  <c r="M122" i="1"/>
  <c r="E162" i="2" s="1"/>
  <c r="P162" i="2" s="1"/>
  <c r="M123" i="1"/>
  <c r="E163" i="2"/>
  <c r="P163" i="2" s="1"/>
  <c r="T163" i="2" s="1"/>
  <c r="M124" i="1"/>
  <c r="E166" i="2"/>
  <c r="P166" i="2"/>
  <c r="M125" i="1"/>
  <c r="E167" i="2" s="1"/>
  <c r="P167" i="2" s="1"/>
  <c r="M126" i="1"/>
  <c r="E168" i="2"/>
  <c r="P168" i="2" s="1"/>
  <c r="T168" i="2" s="1"/>
  <c r="M127" i="1"/>
  <c r="E169" i="2"/>
  <c r="P169" i="2" s="1"/>
  <c r="M128" i="1"/>
  <c r="E170" i="2" s="1"/>
  <c r="P170" i="2" s="1"/>
  <c r="M129" i="1"/>
  <c r="E171" i="2" s="1"/>
  <c r="P171" i="2" s="1"/>
  <c r="M130" i="1"/>
  <c r="E172" i="2"/>
  <c r="P172" i="2" s="1"/>
  <c r="M131" i="1"/>
  <c r="E173" i="2" s="1"/>
  <c r="P173" i="2" s="1"/>
  <c r="T173" i="2" s="1"/>
  <c r="M132" i="1"/>
  <c r="E174" i="2"/>
  <c r="P174" i="2" s="1"/>
  <c r="M133" i="1"/>
  <c r="E175" i="2"/>
  <c r="P175" i="2" s="1"/>
  <c r="T175" i="2" s="1"/>
  <c r="M134" i="1"/>
  <c r="E178" i="2"/>
  <c r="P178" i="2" s="1"/>
  <c r="M135" i="1"/>
  <c r="E179" i="2" s="1"/>
  <c r="P179" i="2" s="1"/>
  <c r="M136" i="1"/>
  <c r="E180" i="2"/>
  <c r="P180" i="2"/>
  <c r="M137" i="1"/>
  <c r="E181" i="2"/>
  <c r="P181" i="2"/>
  <c r="M138" i="1"/>
  <c r="E182" i="2" s="1"/>
  <c r="P182" i="2"/>
  <c r="M139" i="1"/>
  <c r="E183" i="2"/>
  <c r="P183" i="2" s="1"/>
  <c r="M140" i="1"/>
  <c r="E184" i="2" s="1"/>
  <c r="P184" i="2" s="1"/>
  <c r="T184" i="2" s="1"/>
  <c r="M141" i="1"/>
  <c r="E185" i="2" s="1"/>
  <c r="P185" i="2" s="1"/>
  <c r="M142" i="1"/>
  <c r="E186" i="2" s="1"/>
  <c r="P186" i="2" s="1"/>
  <c r="M143" i="1"/>
  <c r="E187" i="2"/>
  <c r="P187" i="2" s="1"/>
  <c r="R187" i="2" s="1"/>
  <c r="V187" i="2" s="1"/>
  <c r="M144" i="1"/>
  <c r="E188" i="2" s="1"/>
  <c r="P188" i="2" s="1"/>
  <c r="R188" i="2" s="1"/>
  <c r="V188" i="2" s="1"/>
  <c r="M145" i="1"/>
  <c r="E189" i="2"/>
  <c r="P189" i="2" s="1"/>
  <c r="T189" i="2" s="1"/>
  <c r="M146" i="1"/>
  <c r="E190" i="2"/>
  <c r="P190" i="2" s="1"/>
  <c r="T190" i="2" s="1"/>
  <c r="M147" i="1"/>
  <c r="E193" i="2"/>
  <c r="P193" i="2" s="1"/>
  <c r="M148" i="1"/>
  <c r="E194" i="2"/>
  <c r="P194" i="2" s="1"/>
  <c r="M149" i="1"/>
  <c r="E195" i="2"/>
  <c r="P195" i="2"/>
  <c r="R195" i="2" s="1"/>
  <c r="V195" i="2" s="1"/>
  <c r="M150" i="1"/>
  <c r="E196" i="2"/>
  <c r="P196" i="2"/>
  <c r="M151" i="1"/>
  <c r="E197" i="2" s="1"/>
  <c r="P197" i="2"/>
  <c r="T197" i="2" s="1"/>
  <c r="M152" i="1"/>
  <c r="E198" i="2"/>
  <c r="P198" i="2" s="1"/>
  <c r="M153" i="1"/>
  <c r="E199" i="2"/>
  <c r="P199" i="2"/>
  <c r="T199" i="2" s="1"/>
  <c r="M154" i="1"/>
  <c r="E200" i="2"/>
  <c r="P200" i="2"/>
  <c r="R200" i="2" s="1"/>
  <c r="V200" i="2" s="1"/>
  <c r="M155" i="1"/>
  <c r="E203" i="2"/>
  <c r="P203" i="2"/>
  <c r="M156" i="1"/>
  <c r="E204" i="2"/>
  <c r="P204" i="2" s="1"/>
  <c r="T204" i="2" s="1"/>
  <c r="M157" i="1"/>
  <c r="E205" i="2"/>
  <c r="P205" i="2"/>
  <c r="R205" i="2" s="1"/>
  <c r="M158" i="1"/>
  <c r="E206" i="2"/>
  <c r="P206" i="2" s="1"/>
  <c r="M159" i="1"/>
  <c r="E207" i="2"/>
  <c r="P207" i="2"/>
  <c r="R207" i="2" s="1"/>
  <c r="V207" i="2" s="1"/>
  <c r="M160" i="1"/>
  <c r="E208" i="2"/>
  <c r="P208" i="2" s="1"/>
  <c r="M161" i="1"/>
  <c r="E209" i="2"/>
  <c r="P209" i="2"/>
  <c r="M162" i="1"/>
  <c r="E212" i="2"/>
  <c r="P212" i="2" s="1"/>
  <c r="R212" i="2" s="1"/>
  <c r="V212" i="2" s="1"/>
  <c r="M163" i="1"/>
  <c r="E213" i="2"/>
  <c r="P213" i="2"/>
  <c r="R213" i="2" s="1"/>
  <c r="V213" i="2" s="1"/>
  <c r="M164" i="1"/>
  <c r="E214" i="2" s="1"/>
  <c r="P214" i="2" s="1"/>
  <c r="M165" i="1"/>
  <c r="E215" i="2"/>
  <c r="P215" i="2"/>
  <c r="T215" i="2" s="1"/>
  <c r="M166" i="1"/>
  <c r="E216" i="2"/>
  <c r="P216" i="2" s="1"/>
  <c r="M167" i="1"/>
  <c r="E217" i="2"/>
  <c r="P217" i="2"/>
  <c r="M168" i="1"/>
  <c r="E218" i="2"/>
  <c r="P218" i="2" s="1"/>
  <c r="M169" i="1"/>
  <c r="E219" i="2"/>
  <c r="P219" i="2"/>
  <c r="R219" i="2" s="1"/>
  <c r="V219" i="2" s="1"/>
  <c r="M170" i="1"/>
  <c r="E222" i="2"/>
  <c r="P222" i="2" s="1"/>
  <c r="T222" i="2" s="1"/>
  <c r="M171" i="1"/>
  <c r="E223" i="2"/>
  <c r="P223" i="2"/>
  <c r="M172" i="1"/>
  <c r="E224" i="2" s="1"/>
  <c r="P224" i="2" s="1"/>
  <c r="M173" i="1"/>
  <c r="E225" i="2"/>
  <c r="P225" i="2"/>
  <c r="M174" i="1"/>
  <c r="E226" i="2"/>
  <c r="P226" i="2" s="1"/>
  <c r="R226" i="2" s="1"/>
  <c r="V226" i="2" s="1"/>
  <c r="M175" i="1"/>
  <c r="E227" i="2"/>
  <c r="P227" i="2"/>
  <c r="T227" i="2" s="1"/>
  <c r="M176" i="1"/>
  <c r="E230" i="2" s="1"/>
  <c r="P230" i="2" s="1"/>
  <c r="M177" i="1"/>
  <c r="E231" i="2"/>
  <c r="P231" i="2" s="1"/>
  <c r="M178" i="1"/>
  <c r="E232" i="2"/>
  <c r="P232" i="2" s="1"/>
  <c r="M179" i="1"/>
  <c r="E235" i="2"/>
  <c r="P235" i="2"/>
  <c r="T235" i="2" s="1"/>
  <c r="M180" i="1"/>
  <c r="E236" i="2"/>
  <c r="P236" i="2" s="1"/>
  <c r="T236" i="2" s="1"/>
  <c r="M181" i="1"/>
  <c r="E237" i="2"/>
  <c r="P237" i="2"/>
  <c r="M182" i="1"/>
  <c r="E238" i="2"/>
  <c r="P238" i="2" s="1"/>
  <c r="M183" i="1"/>
  <c r="E239" i="2"/>
  <c r="P239" i="2" s="1"/>
  <c r="M184" i="1"/>
  <c r="E240" i="2"/>
  <c r="P240" i="2" s="1"/>
  <c r="M185" i="1"/>
  <c r="E241" i="2"/>
  <c r="P241" i="2"/>
  <c r="M186" i="1"/>
  <c r="E242" i="2"/>
  <c r="P242" i="2" s="1"/>
  <c r="R242" i="2" s="1"/>
  <c r="V242" i="2" s="1"/>
  <c r="M187" i="1"/>
  <c r="E243" i="2"/>
  <c r="P243" i="2" s="1"/>
  <c r="M188" i="1"/>
  <c r="E244" i="2" s="1"/>
  <c r="P244" i="2" s="1"/>
  <c r="M189" i="1"/>
  <c r="E245" i="2"/>
  <c r="P245" i="2"/>
  <c r="M190" i="1"/>
  <c r="E246" i="2"/>
  <c r="P246" i="2" s="1"/>
  <c r="R246" i="2" s="1"/>
  <c r="V246" i="2" s="1"/>
  <c r="M191" i="1"/>
  <c r="E247" i="2"/>
  <c r="P247" i="2" s="1"/>
  <c r="R247" i="2" s="1"/>
  <c r="V247" i="2" s="1"/>
  <c r="M192" i="1"/>
  <c r="E248" i="2"/>
  <c r="P248" i="2" s="1"/>
  <c r="M193" i="1"/>
  <c r="E249" i="2"/>
  <c r="P249" i="2" s="1"/>
  <c r="M194" i="1"/>
  <c r="E252" i="2"/>
  <c r="P252" i="2" s="1"/>
  <c r="T252" i="2" s="1"/>
  <c r="M195" i="1"/>
  <c r="E253" i="2"/>
  <c r="P253" i="2" s="1"/>
  <c r="M196" i="1"/>
  <c r="E254" i="2" s="1"/>
  <c r="P254" i="2" s="1"/>
  <c r="R254" i="2" s="1"/>
  <c r="V254" i="2" s="1"/>
  <c r="M197" i="1"/>
  <c r="E255" i="2"/>
  <c r="P255" i="2"/>
  <c r="R255" i="2" s="1"/>
  <c r="V255" i="2" s="1"/>
  <c r="M198" i="1"/>
  <c r="E258" i="2"/>
  <c r="P258" i="2" s="1"/>
  <c r="M199" i="1"/>
  <c r="E259" i="2"/>
  <c r="P259" i="2"/>
  <c r="R259" i="2" s="1"/>
  <c r="V259" i="2" s="1"/>
  <c r="M200" i="1"/>
  <c r="E260" i="2" s="1"/>
  <c r="P260" i="2" s="1"/>
  <c r="M201" i="1"/>
  <c r="E261" i="2"/>
  <c r="P261" i="2" s="1"/>
  <c r="M202" i="1"/>
  <c r="E262" i="2"/>
  <c r="P262" i="2" s="1"/>
  <c r="M203" i="1"/>
  <c r="E263" i="2"/>
  <c r="P263" i="2"/>
  <c r="R263" i="2" s="1"/>
  <c r="V263" i="2" s="1"/>
  <c r="M204" i="1"/>
  <c r="E264" i="2"/>
  <c r="P264" i="2" s="1"/>
  <c r="R264" i="2" s="1"/>
  <c r="V264" i="2" s="1"/>
  <c r="M205" i="1"/>
  <c r="E267" i="2"/>
  <c r="P267" i="2"/>
  <c r="T267" i="2" s="1"/>
  <c r="M206" i="1"/>
  <c r="E268" i="2"/>
  <c r="P268" i="2" s="1"/>
  <c r="T268" i="2" s="1"/>
  <c r="M207" i="1"/>
  <c r="E269" i="2"/>
  <c r="P269" i="2" s="1"/>
  <c r="M208" i="1"/>
  <c r="E270" i="2"/>
  <c r="P270" i="2" s="1"/>
  <c r="T270" i="2" s="1"/>
  <c r="M209" i="1"/>
  <c r="E273" i="2"/>
  <c r="P273" i="2"/>
  <c r="M210" i="1"/>
  <c r="E274" i="2"/>
  <c r="P274" i="2" s="1"/>
  <c r="R274" i="2" s="1"/>
  <c r="V274" i="2" s="1"/>
  <c r="M211" i="1"/>
  <c r="E275" i="2"/>
  <c r="P275" i="2" s="1"/>
  <c r="M212" i="1"/>
  <c r="E276" i="2" s="1"/>
  <c r="P276" i="2" s="1"/>
  <c r="M213" i="1"/>
  <c r="E277" i="2"/>
  <c r="P277" i="2"/>
  <c r="R277" i="2" s="1"/>
  <c r="V277" i="2" s="1"/>
  <c r="M214" i="1"/>
  <c r="E278" i="2"/>
  <c r="P278" i="2" s="1"/>
  <c r="M215" i="1"/>
  <c r="E279" i="2"/>
  <c r="P279" i="2" s="1"/>
  <c r="M216" i="1"/>
  <c r="E280" i="2"/>
  <c r="P280" i="2" s="1"/>
  <c r="R280" i="2" s="1"/>
  <c r="V280" i="2" s="1"/>
  <c r="M217" i="1"/>
  <c r="E281" i="2"/>
  <c r="P281" i="2" s="1"/>
  <c r="M218" i="1"/>
  <c r="E282" i="2"/>
  <c r="P282" i="2" s="1"/>
  <c r="M219" i="1"/>
  <c r="E283" i="2"/>
  <c r="P283" i="2" s="1"/>
  <c r="M220" i="1"/>
  <c r="E284" i="2" s="1"/>
  <c r="P284" i="2" s="1"/>
  <c r="T284" i="2" s="1"/>
  <c r="M221" i="1"/>
  <c r="E285" i="2"/>
  <c r="P285" i="2"/>
  <c r="T285" i="2" s="1"/>
  <c r="M222" i="1"/>
  <c r="E286" i="2"/>
  <c r="P286" i="2" s="1"/>
  <c r="R286" i="2" s="1"/>
  <c r="V286" i="2" s="1"/>
  <c r="M223" i="1"/>
  <c r="E289" i="2"/>
  <c r="P289" i="2"/>
  <c r="T289" i="2" s="1"/>
  <c r="M224" i="1"/>
  <c r="E290" i="2" s="1"/>
  <c r="P290" i="2" s="1"/>
  <c r="M225" i="1"/>
  <c r="E291" i="2"/>
  <c r="P291" i="2" s="1"/>
  <c r="M226" i="1"/>
  <c r="E292" i="2"/>
  <c r="P292" i="2" s="1"/>
  <c r="M227" i="1"/>
  <c r="E293" i="2"/>
  <c r="P293" i="2"/>
  <c r="T293" i="2" s="1"/>
  <c r="M228" i="1"/>
  <c r="E294" i="2"/>
  <c r="P294" i="2" s="1"/>
  <c r="T294" i="2" s="1"/>
  <c r="M229" i="1"/>
  <c r="E295" i="2"/>
  <c r="P295" i="2"/>
  <c r="T295" i="2" s="1"/>
  <c r="M230" i="1"/>
  <c r="E296" i="2"/>
  <c r="P296" i="2" s="1"/>
  <c r="R296" i="2" s="1"/>
  <c r="V296" i="2" s="1"/>
  <c r="M231" i="1"/>
  <c r="E297" i="2"/>
  <c r="P297" i="2" s="1"/>
  <c r="M232" i="1"/>
  <c r="E298" i="2"/>
  <c r="P298" i="2" s="1"/>
  <c r="T298" i="2" s="1"/>
  <c r="M233" i="1"/>
  <c r="E299" i="2"/>
  <c r="P299" i="2"/>
  <c r="M234" i="1"/>
  <c r="E300" i="2"/>
  <c r="P300" i="2" s="1"/>
  <c r="R300" i="2" s="1"/>
  <c r="V300" i="2" s="1"/>
  <c r="M235" i="1"/>
  <c r="E301" i="2"/>
  <c r="P301" i="2" s="1"/>
  <c r="T301" i="2" s="1"/>
  <c r="M236" i="1"/>
  <c r="E302" i="2" s="1"/>
  <c r="P302" i="2" s="1"/>
  <c r="M237" i="1"/>
  <c r="E305" i="2"/>
  <c r="P305" i="2"/>
  <c r="M238" i="1"/>
  <c r="E306" i="2"/>
  <c r="P306" i="2" s="1"/>
  <c r="M239" i="1"/>
  <c r="E307" i="2"/>
  <c r="P307" i="2" s="1"/>
  <c r="R307" i="2" s="1"/>
  <c r="V307" i="2" s="1"/>
  <c r="M240" i="1"/>
  <c r="E308" i="2"/>
  <c r="P308" i="2" s="1"/>
  <c r="M241" i="1"/>
  <c r="E309" i="2"/>
  <c r="P309" i="2" s="1"/>
  <c r="M242" i="1"/>
  <c r="E310" i="2"/>
  <c r="P310" i="2" s="1"/>
  <c r="T310" i="2" s="1"/>
  <c r="M243" i="1"/>
  <c r="E311" i="2"/>
  <c r="P311" i="2" s="1"/>
  <c r="M244" i="1"/>
  <c r="E312" i="2" s="1"/>
  <c r="P312" i="2" s="1"/>
  <c r="M245" i="1"/>
  <c r="E313" i="2"/>
  <c r="P313" i="2"/>
  <c r="R313" i="2" s="1"/>
  <c r="V313" i="2" s="1"/>
  <c r="M246" i="1"/>
  <c r="E314" i="2"/>
  <c r="P314" i="2" s="1"/>
  <c r="T314" i="2" s="1"/>
  <c r="M247" i="1"/>
  <c r="E315" i="2"/>
  <c r="P315" i="2"/>
  <c r="T315" i="2" s="1"/>
  <c r="M248" i="1"/>
  <c r="E316" i="2" s="1"/>
  <c r="P316" i="2" s="1"/>
  <c r="M249" i="1"/>
  <c r="E319" i="2"/>
  <c r="P319" i="2" s="1"/>
  <c r="M250" i="1"/>
  <c r="E320" i="2"/>
  <c r="P320" i="2" s="1"/>
  <c r="M251" i="1"/>
  <c r="E321" i="2"/>
  <c r="P321" i="2"/>
  <c r="T321" i="2" s="1"/>
  <c r="M252" i="1"/>
  <c r="E322" i="2"/>
  <c r="P322" i="2" s="1"/>
  <c r="R322" i="2" s="1"/>
  <c r="V322" i="2" s="1"/>
  <c r="M253" i="1"/>
  <c r="E323" i="2"/>
  <c r="P323" i="2"/>
  <c r="R323" i="2" s="1"/>
  <c r="V323" i="2" s="1"/>
  <c r="M254" i="1"/>
  <c r="E324" i="2"/>
  <c r="P324" i="2" s="1"/>
  <c r="M255" i="1"/>
  <c r="E325" i="2"/>
  <c r="P325" i="2" s="1"/>
  <c r="M256" i="1"/>
  <c r="E326" i="2"/>
  <c r="P326" i="2" s="1"/>
  <c r="T326" i="2" s="1"/>
  <c r="M257" i="1"/>
  <c r="E329" i="2"/>
  <c r="P329" i="2"/>
  <c r="M258" i="1"/>
  <c r="E332" i="2"/>
  <c r="P332" i="2" s="1"/>
  <c r="T332" i="2" s="1"/>
  <c r="M259" i="1"/>
  <c r="E333" i="2"/>
  <c r="P333" i="2" s="1"/>
  <c r="M260" i="1"/>
  <c r="E334" i="2" s="1"/>
  <c r="P334" i="2" s="1"/>
  <c r="M261" i="1"/>
  <c r="E335" i="2"/>
  <c r="P335" i="2"/>
  <c r="T335" i="2" s="1"/>
  <c r="M262" i="1"/>
  <c r="E336" i="2"/>
  <c r="P336" i="2" s="1"/>
  <c r="M263" i="1"/>
  <c r="E337" i="2"/>
  <c r="P337" i="2" s="1"/>
  <c r="M264" i="1"/>
  <c r="E338" i="2" s="1"/>
  <c r="P338" i="2" s="1"/>
  <c r="M265" i="1"/>
  <c r="E341" i="2"/>
  <c r="P341" i="2" s="1"/>
  <c r="M266" i="1"/>
  <c r="E342" i="2"/>
  <c r="P342" i="2" s="1"/>
  <c r="M267" i="1"/>
  <c r="E343" i="2"/>
  <c r="P343" i="2" s="1"/>
  <c r="R343" i="2" s="1"/>
  <c r="V343" i="2" s="1"/>
  <c r="M268" i="1"/>
  <c r="E344" i="2" s="1"/>
  <c r="P344" i="2" s="1"/>
  <c r="M269" i="1"/>
  <c r="E345" i="2"/>
  <c r="P345" i="2"/>
  <c r="T345" i="2" s="1"/>
  <c r="M270" i="1"/>
  <c r="E346" i="2"/>
  <c r="P346" i="2" s="1"/>
  <c r="T346" i="2" s="1"/>
  <c r="M271" i="1"/>
  <c r="E347" i="2"/>
  <c r="P347" i="2"/>
  <c r="T347" i="2" s="1"/>
  <c r="M272" i="1"/>
  <c r="E350" i="2" s="1"/>
  <c r="P350" i="2" s="1"/>
  <c r="M273" i="1"/>
  <c r="E351" i="2"/>
  <c r="P351" i="2" s="1"/>
  <c r="M274" i="1"/>
  <c r="E352" i="2"/>
  <c r="P352" i="2" s="1"/>
  <c r="T352" i="2" s="1"/>
  <c r="M275" i="1"/>
  <c r="E353" i="2"/>
  <c r="P353" i="2"/>
  <c r="T353" i="2" s="1"/>
  <c r="M276" i="1"/>
  <c r="E354" i="2"/>
  <c r="P354" i="2" s="1"/>
  <c r="T354" i="2" s="1"/>
  <c r="M277" i="1"/>
  <c r="E355" i="2"/>
  <c r="P355" i="2"/>
  <c r="T355" i="2" s="1"/>
  <c r="M278" i="1"/>
  <c r="E356" i="2"/>
  <c r="P356" i="2" s="1"/>
  <c r="M279" i="1"/>
  <c r="E357" i="2"/>
  <c r="P357" i="2" s="1"/>
  <c r="M280" i="1"/>
  <c r="E358" i="2"/>
  <c r="P358" i="2" s="1"/>
  <c r="T358" i="2" s="1"/>
  <c r="M281" i="1"/>
  <c r="E359" i="2"/>
  <c r="P359" i="2"/>
  <c r="M282" i="1"/>
  <c r="E360" i="2"/>
  <c r="P360" i="2" s="1"/>
  <c r="T360" i="2" s="1"/>
  <c r="M283" i="1"/>
  <c r="E361" i="2"/>
  <c r="P361" i="2" s="1"/>
  <c r="R361" i="2" s="1"/>
  <c r="V361" i="2" s="1"/>
  <c r="M284" i="1"/>
  <c r="E362" i="2" s="1"/>
  <c r="P362" i="2" s="1"/>
  <c r="M285" i="1"/>
  <c r="E365" i="2"/>
  <c r="P365" i="2"/>
  <c r="M286" i="1"/>
  <c r="E366" i="2"/>
  <c r="P366" i="2" s="1"/>
  <c r="R366" i="2" s="1"/>
  <c r="V366" i="2" s="1"/>
  <c r="M287" i="1"/>
  <c r="E367" i="2"/>
  <c r="P367" i="2" s="1"/>
  <c r="R367" i="2" s="1"/>
  <c r="V367" i="2" s="1"/>
  <c r="M288" i="1"/>
  <c r="E368" i="2" s="1"/>
  <c r="P368" i="2" s="1"/>
  <c r="M289" i="1"/>
  <c r="E369" i="2"/>
  <c r="P369" i="2" s="1"/>
  <c r="M290" i="1"/>
  <c r="E370" i="2"/>
  <c r="P370" i="2" s="1"/>
  <c r="R370" i="2" s="1"/>
  <c r="V370" i="2" s="1"/>
  <c r="M291" i="1"/>
  <c r="E371" i="2"/>
  <c r="P371" i="2" s="1"/>
  <c r="M292" i="1"/>
  <c r="E372" i="2" s="1"/>
  <c r="P372" i="2" s="1"/>
  <c r="M293" i="1"/>
  <c r="E373" i="2"/>
  <c r="P373" i="2"/>
  <c r="T373" i="2" s="1"/>
  <c r="M294" i="1"/>
  <c r="E374" i="2"/>
  <c r="P374" i="2" s="1"/>
  <c r="R374" i="2" s="1"/>
  <c r="V374" i="2" s="1"/>
  <c r="M295" i="1"/>
  <c r="E375" i="2"/>
  <c r="P375" i="2"/>
  <c r="T375" i="2" s="1"/>
  <c r="M296" i="1"/>
  <c r="E376" i="2" s="1"/>
  <c r="P376" i="2" s="1"/>
  <c r="M297" i="1"/>
  <c r="E377" i="2"/>
  <c r="P377" i="2" s="1"/>
  <c r="M298" i="1"/>
  <c r="E378" i="2"/>
  <c r="P378" i="2" s="1"/>
  <c r="R378" i="2" s="1"/>
  <c r="V378" i="2" s="1"/>
  <c r="M5" i="1"/>
  <c r="T166" i="2"/>
  <c r="R166" i="2"/>
  <c r="V166" i="2" s="1"/>
  <c r="T91" i="2"/>
  <c r="R346" i="2"/>
  <c r="V346" i="2" s="1"/>
  <c r="R314" i="2"/>
  <c r="V314" i="2"/>
  <c r="T300" i="2"/>
  <c r="T286" i="2"/>
  <c r="T274" i="2"/>
  <c r="T258" i="2"/>
  <c r="R258" i="2"/>
  <c r="V258" i="2" s="1"/>
  <c r="T242" i="2"/>
  <c r="T226" i="2"/>
  <c r="T212" i="2"/>
  <c r="T196" i="2"/>
  <c r="R196" i="2"/>
  <c r="V196" i="2" s="1"/>
  <c r="R168" i="2"/>
  <c r="V168" i="2" s="1"/>
  <c r="T152" i="2"/>
  <c r="T94" i="2"/>
  <c r="R94" i="2"/>
  <c r="V94" i="2" s="1"/>
  <c r="R76" i="2"/>
  <c r="V76" i="2"/>
  <c r="T76" i="2"/>
  <c r="R60" i="2"/>
  <c r="V60" i="2" s="1"/>
  <c r="T28" i="2"/>
  <c r="R10" i="2"/>
  <c r="V10" i="2" s="1"/>
  <c r="R345" i="2"/>
  <c r="V345" i="2" s="1"/>
  <c r="T225" i="2"/>
  <c r="R225" i="2"/>
  <c r="V225" i="2" s="1"/>
  <c r="T195" i="2"/>
  <c r="T181" i="2"/>
  <c r="R181" i="2"/>
  <c r="V181" i="2" s="1"/>
  <c r="T151" i="2"/>
  <c r="R137" i="2"/>
  <c r="V137" i="2" s="1"/>
  <c r="T137" i="2"/>
  <c r="R59" i="2"/>
  <c r="V59" i="2" s="1"/>
  <c r="T41" i="2"/>
  <c r="R41" i="2"/>
  <c r="V41" i="2" s="1"/>
  <c r="T25" i="2"/>
  <c r="R240" i="2"/>
  <c r="V240" i="2"/>
  <c r="T240" i="2"/>
  <c r="T179" i="2"/>
  <c r="T88" i="2"/>
  <c r="R355" i="2"/>
  <c r="V355" i="2"/>
  <c r="R295" i="2"/>
  <c r="V295" i="2" s="1"/>
  <c r="T237" i="2"/>
  <c r="R237" i="2"/>
  <c r="V237" i="2" s="1"/>
  <c r="T205" i="2"/>
  <c r="V205" i="2"/>
  <c r="R189" i="2"/>
  <c r="V189" i="2" s="1"/>
  <c r="R133" i="2"/>
  <c r="V133" i="2" s="1"/>
  <c r="T115" i="2"/>
  <c r="R115" i="2"/>
  <c r="V115" i="2" s="1"/>
  <c r="T85" i="2"/>
  <c r="T69" i="2"/>
  <c r="R69" i="2"/>
  <c r="V69" i="2" s="1"/>
  <c r="R51" i="2"/>
  <c r="V51" i="2" s="1"/>
  <c r="T21" i="2"/>
  <c r="R284" i="2"/>
  <c r="V284" i="2" s="1"/>
  <c r="T194" i="2"/>
  <c r="T24" i="2"/>
  <c r="T135" i="2"/>
  <c r="R356" i="2"/>
  <c r="V356" i="2" s="1"/>
  <c r="T356" i="2"/>
  <c r="T206" i="2"/>
  <c r="R52" i="2"/>
  <c r="V52" i="2" s="1"/>
  <c r="T22" i="2"/>
  <c r="T308" i="2"/>
  <c r="R308" i="2"/>
  <c r="V308" i="2" s="1"/>
  <c r="T280" i="2"/>
  <c r="T248" i="2"/>
  <c r="R248" i="2"/>
  <c r="V248" i="2" s="1"/>
  <c r="R218" i="2"/>
  <c r="V218" i="2"/>
  <c r="T218" i="2"/>
  <c r="T188" i="2"/>
  <c r="T174" i="2"/>
  <c r="R160" i="2"/>
  <c r="V160" i="2"/>
  <c r="R100" i="2"/>
  <c r="V100" i="2"/>
  <c r="T100" i="2"/>
  <c r="R68" i="2"/>
  <c r="V68" i="2" s="1"/>
  <c r="T34" i="2"/>
  <c r="R34" i="2"/>
  <c r="V34" i="2" s="1"/>
  <c r="R20" i="2"/>
  <c r="V20" i="2" s="1"/>
  <c r="T208" i="2"/>
  <c r="R208" i="2"/>
  <c r="V208" i="2" s="1"/>
  <c r="T223" i="2"/>
  <c r="T147" i="2"/>
  <c r="R147" i="2"/>
  <c r="V147" i="2" s="1"/>
  <c r="T119" i="2"/>
  <c r="R119" i="2"/>
  <c r="V119" i="2"/>
  <c r="R55" i="2"/>
  <c r="V55" i="2"/>
  <c r="T55" i="2"/>
  <c r="T23" i="2"/>
  <c r="R23" i="2"/>
  <c r="V23" i="2" s="1"/>
  <c r="R324" i="2"/>
  <c r="V324" i="2"/>
  <c r="T324" i="2"/>
  <c r="T238" i="2"/>
  <c r="R238" i="2"/>
  <c r="V238" i="2" s="1"/>
  <c r="R162" i="2"/>
  <c r="V162" i="2" s="1"/>
  <c r="T162" i="2"/>
  <c r="R134" i="2"/>
  <c r="V134" i="2" s="1"/>
  <c r="E9" i="2"/>
  <c r="P9" i="2" s="1"/>
  <c r="T263" i="2"/>
  <c r="T247" i="2"/>
  <c r="T217" i="2"/>
  <c r="T203" i="2"/>
  <c r="R159" i="2"/>
  <c r="V159" i="2"/>
  <c r="T143" i="2"/>
  <c r="T131" i="2"/>
  <c r="T83" i="2"/>
  <c r="T49" i="2"/>
  <c r="R49" i="2"/>
  <c r="V49" i="2" s="1"/>
  <c r="T33" i="2"/>
  <c r="R33" i="2"/>
  <c r="V33" i="2" s="1"/>
  <c r="T17" i="2"/>
  <c r="R56" i="2"/>
  <c r="V56" i="2" s="1"/>
  <c r="T56" i="2"/>
  <c r="R282" i="2"/>
  <c r="V282" i="2" s="1"/>
  <c r="T282" i="2"/>
  <c r="R70" i="2"/>
  <c r="V70" i="2"/>
  <c r="T378" i="2"/>
  <c r="R320" i="2"/>
  <c r="V320" i="2" s="1"/>
  <c r="T320" i="2"/>
  <c r="T292" i="2"/>
  <c r="R292" i="2"/>
  <c r="V292" i="2" s="1"/>
  <c r="R262" i="2"/>
  <c r="V262" i="2" s="1"/>
  <c r="T262" i="2"/>
  <c r="T232" i="2"/>
  <c r="T186" i="2"/>
  <c r="T158" i="2"/>
  <c r="R158" i="2"/>
  <c r="V158" i="2"/>
  <c r="T142" i="2"/>
  <c r="R142" i="2"/>
  <c r="V142" i="2" s="1"/>
  <c r="R130" i="2"/>
  <c r="V130" i="2"/>
  <c r="T130" i="2"/>
  <c r="R64" i="2"/>
  <c r="V64" i="2" s="1"/>
  <c r="T64" i="2"/>
  <c r="T48" i="2"/>
  <c r="R32" i="2"/>
  <c r="V32" i="2" s="1"/>
  <c r="T32" i="2"/>
  <c r="R379" i="2"/>
  <c r="V379" i="2"/>
  <c r="T379" i="2"/>
  <c r="T148" i="2"/>
  <c r="R148" i="2"/>
  <c r="V148" i="2" s="1"/>
  <c r="R342" i="2"/>
  <c r="V342" i="2" s="1"/>
  <c r="T342" i="2"/>
  <c r="T104" i="2"/>
  <c r="R365" i="2"/>
  <c r="V365" i="2"/>
  <c r="T365" i="2"/>
  <c r="T305" i="2"/>
  <c r="R305" i="2"/>
  <c r="V305" i="2"/>
  <c r="R245" i="2"/>
  <c r="V245" i="2" s="1"/>
  <c r="T245" i="2"/>
  <c r="T185" i="2"/>
  <c r="R185" i="2"/>
  <c r="V185" i="2" s="1"/>
  <c r="T171" i="2"/>
  <c r="R171" i="2"/>
  <c r="V171" i="2" s="1"/>
  <c r="R141" i="2"/>
  <c r="V141" i="2" s="1"/>
  <c r="T141" i="2"/>
  <c r="R127" i="2"/>
  <c r="V127" i="2"/>
  <c r="T127" i="2"/>
  <c r="T111" i="2"/>
  <c r="R111" i="2"/>
  <c r="V111" i="2" s="1"/>
  <c r="T63" i="2"/>
  <c r="R31" i="2"/>
  <c r="V31" i="2" s="1"/>
  <c r="T31" i="2"/>
  <c r="R13" i="2"/>
  <c r="V13" i="2" s="1"/>
  <c r="T13" i="2"/>
  <c r="T180" i="2"/>
  <c r="R180" i="2"/>
  <c r="V180" i="2" s="1"/>
  <c r="T198" i="2"/>
  <c r="R170" i="2"/>
  <c r="V170" i="2"/>
  <c r="T170" i="2"/>
  <c r="T154" i="2"/>
  <c r="R154" i="2"/>
  <c r="V154" i="2" s="1"/>
  <c r="T140" i="2"/>
  <c r="T110" i="2"/>
  <c r="R110" i="2"/>
  <c r="V110" i="2"/>
  <c r="R78" i="2"/>
  <c r="V78" i="2" s="1"/>
  <c r="T78" i="2"/>
  <c r="T46" i="2"/>
  <c r="R46" i="2"/>
  <c r="V46" i="2" s="1"/>
  <c r="R12" i="2"/>
  <c r="V12" i="2" s="1"/>
  <c r="T12" i="2"/>
  <c r="R106" i="2"/>
  <c r="V106" i="2"/>
  <c r="T213" i="2"/>
  <c r="R169" i="2"/>
  <c r="V169" i="2" s="1"/>
  <c r="T169" i="2"/>
  <c r="T153" i="2"/>
  <c r="R153" i="2"/>
  <c r="V153" i="2"/>
  <c r="T139" i="2"/>
  <c r="R109" i="2"/>
  <c r="V109" i="2" s="1"/>
  <c r="T109" i="2"/>
  <c r="R95" i="2"/>
  <c r="V95" i="2"/>
  <c r="T95" i="2"/>
  <c r="T77" i="2"/>
  <c r="R61" i="2"/>
  <c r="V61" i="2"/>
  <c r="T45" i="2"/>
  <c r="R45" i="2"/>
  <c r="V45" i="2" s="1"/>
  <c r="T11" i="2"/>
  <c r="R339" i="2" l="1"/>
  <c r="V339" i="2" s="1"/>
  <c r="R210" i="2"/>
  <c r="V210" i="2" s="1"/>
  <c r="R164" i="2"/>
  <c r="V164" i="2" s="1"/>
  <c r="T121" i="2"/>
  <c r="R101" i="2"/>
  <c r="V101" i="2" s="1"/>
  <c r="R26" i="2"/>
  <c r="V26" i="2" s="1"/>
  <c r="R42" i="2"/>
  <c r="V42" i="2" s="1"/>
  <c r="R47" i="2"/>
  <c r="V47" i="2" s="1"/>
  <c r="R120" i="2"/>
  <c r="V120" i="2" s="1"/>
  <c r="R37" i="2"/>
  <c r="V37" i="2" s="1"/>
  <c r="T313" i="2"/>
  <c r="U206" i="2"/>
  <c r="R80" i="2"/>
  <c r="V80" i="2" s="1"/>
  <c r="R77" i="2"/>
  <c r="V77" i="2" s="1"/>
  <c r="R63" i="2"/>
  <c r="V63" i="2" s="1"/>
  <c r="T207" i="2"/>
  <c r="T187" i="2"/>
  <c r="T118" i="2"/>
  <c r="R135" i="2"/>
  <c r="V135" i="2" s="1"/>
  <c r="R360" i="2"/>
  <c r="V360" i="2" s="1"/>
  <c r="R327" i="2"/>
  <c r="V327" i="2" s="1"/>
  <c r="R250" i="2"/>
  <c r="V250" i="2" s="1"/>
  <c r="R199" i="2"/>
  <c r="V199" i="2" s="1"/>
  <c r="R48" i="2"/>
  <c r="V48" i="2" s="1"/>
  <c r="R352" i="2"/>
  <c r="V352" i="2" s="1"/>
  <c r="T75" i="2"/>
  <c r="T374" i="2"/>
  <c r="R151" i="2"/>
  <c r="V151" i="2" s="1"/>
  <c r="R92" i="2"/>
  <c r="V92" i="2" s="1"/>
  <c r="R28" i="2"/>
  <c r="V28" i="2" s="1"/>
  <c r="R126" i="2"/>
  <c r="V126" i="2" s="1"/>
  <c r="R62" i="2"/>
  <c r="V62" i="2" s="1"/>
  <c r="R146" i="2"/>
  <c r="V146" i="2" s="1"/>
  <c r="R179" i="2"/>
  <c r="V179" i="2" s="1"/>
  <c r="T296" i="2"/>
  <c r="R233" i="2"/>
  <c r="V233" i="2" s="1"/>
  <c r="T101" i="2"/>
  <c r="U50" i="2"/>
  <c r="T219" i="2"/>
  <c r="R182" i="2"/>
  <c r="V182" i="2" s="1"/>
  <c r="R156" i="2"/>
  <c r="V156" i="2" s="1"/>
  <c r="T361" i="2"/>
  <c r="T200" i="2"/>
  <c r="R217" i="2"/>
  <c r="V217" i="2" s="1"/>
  <c r="R114" i="2"/>
  <c r="V114" i="2" s="1"/>
  <c r="T343" i="2"/>
  <c r="R123" i="2"/>
  <c r="V123" i="2" s="1"/>
  <c r="R105" i="2"/>
  <c r="V105" i="2" s="1"/>
  <c r="R203" i="2"/>
  <c r="V203" i="2" s="1"/>
  <c r="R86" i="2"/>
  <c r="V86" i="2" s="1"/>
  <c r="R270" i="2"/>
  <c r="V270" i="2" s="1"/>
  <c r="R194" i="2"/>
  <c r="V194" i="2" s="1"/>
  <c r="T255" i="2"/>
  <c r="R57" i="2"/>
  <c r="V57" i="2" s="1"/>
  <c r="R65" i="2"/>
  <c r="V65" i="2" s="1"/>
  <c r="R252" i="2"/>
  <c r="V252" i="2" s="1"/>
  <c r="R317" i="2"/>
  <c r="V317" i="2" s="1"/>
  <c r="T307" i="2"/>
  <c r="R267" i="2"/>
  <c r="V267" i="2" s="1"/>
  <c r="R373" i="2"/>
  <c r="V373" i="2" s="1"/>
  <c r="R303" i="2"/>
  <c r="V303" i="2" s="1"/>
  <c r="R96" i="2"/>
  <c r="V96" i="2" s="1"/>
  <c r="R223" i="2"/>
  <c r="V223" i="2" s="1"/>
  <c r="T367" i="2"/>
  <c r="R22" i="2"/>
  <c r="V22" i="2" s="1"/>
  <c r="R25" i="2"/>
  <c r="V25" i="2" s="1"/>
  <c r="R285" i="2"/>
  <c r="V285" i="2" s="1"/>
  <c r="R174" i="2"/>
  <c r="V174" i="2" s="1"/>
  <c r="K149" i="3"/>
  <c r="G41" i="3"/>
  <c r="G8" i="3"/>
  <c r="K182" i="3"/>
  <c r="G35" i="3"/>
  <c r="G252" i="3"/>
  <c r="G65" i="3"/>
  <c r="G20" i="3"/>
  <c r="G110" i="3"/>
  <c r="G59" i="3"/>
  <c r="G14" i="3"/>
  <c r="K273" i="3"/>
  <c r="G227" i="3"/>
  <c r="K222" i="3"/>
  <c r="G89" i="3"/>
  <c r="G291" i="3"/>
  <c r="G268" i="3"/>
  <c r="K242" i="3"/>
  <c r="K206" i="3"/>
  <c r="G189" i="3"/>
  <c r="G83" i="3"/>
  <c r="G56" i="3"/>
  <c r="G51" i="3"/>
  <c r="G29" i="3"/>
  <c r="K289" i="3"/>
  <c r="G271" i="3"/>
  <c r="G261" i="3"/>
  <c r="G245" i="3"/>
  <c r="K240" i="3"/>
  <c r="G265" i="3"/>
  <c r="G74" i="3"/>
  <c r="G53" i="3"/>
  <c r="G279" i="3"/>
  <c r="G123" i="3"/>
  <c r="G101" i="3"/>
  <c r="K180" i="3"/>
  <c r="K161" i="3"/>
  <c r="K47" i="3"/>
  <c r="G204" i="3"/>
  <c r="G146" i="3"/>
  <c r="G141" i="3"/>
  <c r="K125" i="3"/>
  <c r="G105" i="3"/>
  <c r="G86" i="3"/>
  <c r="G71" i="3"/>
  <c r="G32" i="3"/>
  <c r="G17" i="3"/>
  <c r="F299" i="3"/>
  <c r="K299" i="3" s="1"/>
  <c r="G179" i="3"/>
  <c r="G104" i="3"/>
  <c r="G80" i="3"/>
  <c r="G26" i="3"/>
  <c r="G292" i="3"/>
  <c r="K254" i="3"/>
  <c r="K283" i="3"/>
  <c r="K168" i="3"/>
  <c r="K107" i="3"/>
  <c r="G98" i="3"/>
  <c r="G295" i="3"/>
  <c r="K262" i="3"/>
  <c r="K258" i="3"/>
  <c r="K191" i="3"/>
  <c r="K143" i="3"/>
  <c r="G44" i="3"/>
  <c r="G186" i="3"/>
  <c r="K177" i="3"/>
  <c r="G68" i="3"/>
  <c r="K243" i="3"/>
  <c r="K215" i="3"/>
  <c r="K200" i="3"/>
  <c r="K171" i="3"/>
  <c r="K137" i="3"/>
  <c r="G87" i="3"/>
  <c r="G38" i="3"/>
  <c r="G33" i="3"/>
  <c r="L298" i="3"/>
  <c r="G286" i="3"/>
  <c r="G274" i="3"/>
  <c r="G270" i="3"/>
  <c r="G234" i="3"/>
  <c r="G152" i="3"/>
  <c r="G77" i="3"/>
  <c r="G23" i="3"/>
  <c r="K131" i="3"/>
  <c r="K5" i="3"/>
  <c r="K249" i="3"/>
  <c r="K218" i="3"/>
  <c r="K197" i="3"/>
  <c r="K162" i="3"/>
  <c r="G140" i="3"/>
  <c r="G122" i="3"/>
  <c r="K209" i="3"/>
  <c r="K188" i="3"/>
  <c r="G153" i="3"/>
  <c r="G135" i="3"/>
  <c r="G117" i="3"/>
  <c r="G99" i="3"/>
  <c r="G81" i="3"/>
  <c r="G63" i="3"/>
  <c r="G45" i="3"/>
  <c r="G27" i="3"/>
  <c r="G9" i="3"/>
  <c r="K231" i="3"/>
  <c r="K267" i="3"/>
  <c r="K213" i="3"/>
  <c r="G134" i="3"/>
  <c r="G116" i="3"/>
  <c r="K225" i="3"/>
  <c r="K173" i="3"/>
  <c r="G147" i="3"/>
  <c r="G129" i="3"/>
  <c r="G111" i="3"/>
  <c r="G93" i="3"/>
  <c r="G75" i="3"/>
  <c r="G57" i="3"/>
  <c r="G39" i="3"/>
  <c r="G21" i="3"/>
  <c r="G3" i="3"/>
  <c r="K195" i="3"/>
  <c r="H299" i="3"/>
  <c r="K255" i="3"/>
  <c r="K248" i="3"/>
  <c r="G241" i="3"/>
  <c r="K241" i="3"/>
  <c r="K237" i="3"/>
  <c r="K230" i="3"/>
  <c r="G223" i="3"/>
  <c r="K223" i="3"/>
  <c r="K219" i="3"/>
  <c r="K212" i="3"/>
  <c r="G205" i="3"/>
  <c r="K205" i="3"/>
  <c r="K201" i="3"/>
  <c r="K194" i="3"/>
  <c r="G187" i="3"/>
  <c r="K187" i="3"/>
  <c r="K183" i="3"/>
  <c r="K176" i="3"/>
  <c r="G169" i="3"/>
  <c r="K169" i="3"/>
  <c r="K165" i="3"/>
  <c r="K158" i="3"/>
  <c r="G150" i="3"/>
  <c r="G138" i="3"/>
  <c r="G126" i="3"/>
  <c r="G114" i="3"/>
  <c r="G102" i="3"/>
  <c r="G90" i="3"/>
  <c r="G78" i="3"/>
  <c r="G66" i="3"/>
  <c r="G54" i="3"/>
  <c r="G42" i="3"/>
  <c r="G30" i="3"/>
  <c r="G18" i="3"/>
  <c r="G6" i="3"/>
  <c r="G226" i="3"/>
  <c r="K226" i="3"/>
  <c r="G130" i="3"/>
  <c r="K130" i="3"/>
  <c r="G172" i="3"/>
  <c r="K172" i="3"/>
  <c r="G118" i="3"/>
  <c r="K118" i="3"/>
  <c r="G106" i="3"/>
  <c r="K106" i="3"/>
  <c r="G70" i="3"/>
  <c r="K70" i="3"/>
  <c r="G58" i="3"/>
  <c r="K58" i="3"/>
  <c r="G46" i="3"/>
  <c r="K46" i="3"/>
  <c r="G22" i="3"/>
  <c r="K22" i="3"/>
  <c r="G247" i="3"/>
  <c r="K247" i="3"/>
  <c r="G211" i="3"/>
  <c r="K211" i="3"/>
  <c r="G193" i="3"/>
  <c r="K193" i="3"/>
  <c r="G175" i="3"/>
  <c r="K175" i="3"/>
  <c r="G157" i="3"/>
  <c r="K157" i="3"/>
  <c r="G109" i="3"/>
  <c r="K109" i="3"/>
  <c r="G73" i="3"/>
  <c r="K73" i="3"/>
  <c r="G61" i="3"/>
  <c r="K61" i="3"/>
  <c r="G37" i="3"/>
  <c r="K37" i="3"/>
  <c r="G25" i="3"/>
  <c r="K25" i="3"/>
  <c r="K296" i="3"/>
  <c r="K293" i="3"/>
  <c r="K290" i="3"/>
  <c r="K287" i="3"/>
  <c r="K284" i="3"/>
  <c r="K281" i="3"/>
  <c r="K278" i="3"/>
  <c r="K275" i="3"/>
  <c r="K272" i="3"/>
  <c r="K269" i="3"/>
  <c r="K266" i="3"/>
  <c r="K263" i="3"/>
  <c r="K260" i="3"/>
  <c r="K257" i="3"/>
  <c r="G250" i="3"/>
  <c r="K250" i="3"/>
  <c r="K246" i="3"/>
  <c r="K239" i="3"/>
  <c r="G232" i="3"/>
  <c r="K232" i="3"/>
  <c r="K228" i="3"/>
  <c r="K221" i="3"/>
  <c r="G214" i="3"/>
  <c r="K214" i="3"/>
  <c r="K210" i="3"/>
  <c r="K203" i="3"/>
  <c r="G196" i="3"/>
  <c r="K196" i="3"/>
  <c r="K192" i="3"/>
  <c r="K185" i="3"/>
  <c r="G178" i="3"/>
  <c r="K178" i="3"/>
  <c r="K174" i="3"/>
  <c r="K167" i="3"/>
  <c r="G160" i="3"/>
  <c r="K160" i="3"/>
  <c r="K156" i="3"/>
  <c r="G244" i="3"/>
  <c r="K244" i="3"/>
  <c r="G208" i="3"/>
  <c r="K208" i="3"/>
  <c r="G190" i="3"/>
  <c r="K190" i="3"/>
  <c r="G154" i="3"/>
  <c r="K154" i="3"/>
  <c r="G142" i="3"/>
  <c r="K142" i="3"/>
  <c r="G94" i="3"/>
  <c r="K94" i="3"/>
  <c r="G82" i="3"/>
  <c r="K82" i="3"/>
  <c r="G34" i="3"/>
  <c r="K34" i="3"/>
  <c r="G10" i="3"/>
  <c r="K10" i="3"/>
  <c r="G229" i="3"/>
  <c r="K229" i="3"/>
  <c r="G145" i="3"/>
  <c r="K145" i="3"/>
  <c r="G133" i="3"/>
  <c r="K133" i="3"/>
  <c r="G121" i="3"/>
  <c r="K121" i="3"/>
  <c r="G97" i="3"/>
  <c r="K97" i="3"/>
  <c r="G85" i="3"/>
  <c r="K85" i="3"/>
  <c r="G49" i="3"/>
  <c r="K49" i="3"/>
  <c r="G13" i="3"/>
  <c r="K13" i="3"/>
  <c r="G144" i="3"/>
  <c r="G132" i="3"/>
  <c r="G120" i="3"/>
  <c r="G108" i="3"/>
  <c r="G96" i="3"/>
  <c r="G84" i="3"/>
  <c r="G72" i="3"/>
  <c r="G60" i="3"/>
  <c r="G48" i="3"/>
  <c r="G36" i="3"/>
  <c r="G24" i="3"/>
  <c r="G12" i="3"/>
  <c r="G253" i="3"/>
  <c r="K253" i="3"/>
  <c r="G235" i="3"/>
  <c r="K235" i="3"/>
  <c r="G217" i="3"/>
  <c r="K217" i="3"/>
  <c r="G199" i="3"/>
  <c r="K199" i="3"/>
  <c r="G181" i="3"/>
  <c r="K181" i="3"/>
  <c r="G163" i="3"/>
  <c r="K163" i="3"/>
  <c r="G148" i="3"/>
  <c r="K148" i="3"/>
  <c r="G136" i="3"/>
  <c r="K136" i="3"/>
  <c r="G124" i="3"/>
  <c r="K124" i="3"/>
  <c r="G112" i="3"/>
  <c r="K112" i="3"/>
  <c r="G100" i="3"/>
  <c r="K100" i="3"/>
  <c r="G88" i="3"/>
  <c r="K88" i="3"/>
  <c r="G76" i="3"/>
  <c r="K76" i="3"/>
  <c r="G64" i="3"/>
  <c r="K64" i="3"/>
  <c r="G52" i="3"/>
  <c r="K52" i="3"/>
  <c r="G40" i="3"/>
  <c r="K40" i="3"/>
  <c r="G28" i="3"/>
  <c r="K28" i="3"/>
  <c r="G16" i="3"/>
  <c r="K16" i="3"/>
  <c r="G4" i="3"/>
  <c r="K4" i="3"/>
  <c r="F298" i="3"/>
  <c r="K298" i="3" s="1"/>
  <c r="G256" i="3"/>
  <c r="K256" i="3"/>
  <c r="G238" i="3"/>
  <c r="K238" i="3"/>
  <c r="G220" i="3"/>
  <c r="K220" i="3"/>
  <c r="G202" i="3"/>
  <c r="K202" i="3"/>
  <c r="G184" i="3"/>
  <c r="K184" i="3"/>
  <c r="G166" i="3"/>
  <c r="K166" i="3"/>
  <c r="G151" i="3"/>
  <c r="K151" i="3"/>
  <c r="G139" i="3"/>
  <c r="K139" i="3"/>
  <c r="G127" i="3"/>
  <c r="K127" i="3"/>
  <c r="G115" i="3"/>
  <c r="K115" i="3"/>
  <c r="G103" i="3"/>
  <c r="K103" i="3"/>
  <c r="G91" i="3"/>
  <c r="K91" i="3"/>
  <c r="G79" i="3"/>
  <c r="K79" i="3"/>
  <c r="G67" i="3"/>
  <c r="K67" i="3"/>
  <c r="G55" i="3"/>
  <c r="K55" i="3"/>
  <c r="G43" i="3"/>
  <c r="K43" i="3"/>
  <c r="G31" i="3"/>
  <c r="K31" i="3"/>
  <c r="G19" i="3"/>
  <c r="K19" i="3"/>
  <c r="G7" i="3"/>
  <c r="K7" i="3"/>
  <c r="T290" i="2"/>
  <c r="R290" i="2"/>
  <c r="V290" i="2" s="1"/>
  <c r="R368" i="2"/>
  <c r="V368" i="2" s="1"/>
  <c r="T368" i="2"/>
  <c r="T341" i="2"/>
  <c r="R341" i="2"/>
  <c r="V341" i="2" s="1"/>
  <c r="T316" i="2"/>
  <c r="R316" i="2"/>
  <c r="V316" i="2" s="1"/>
  <c r="T241" i="2"/>
  <c r="R241" i="2"/>
  <c r="V241" i="2" s="1"/>
  <c r="U128" i="2"/>
  <c r="R128" i="2"/>
  <c r="V128" i="2" s="1"/>
  <c r="R301" i="2"/>
  <c r="V301" i="2" s="1"/>
  <c r="T359" i="2"/>
  <c r="R359" i="2"/>
  <c r="V359" i="2" s="1"/>
  <c r="R302" i="2"/>
  <c r="V302" i="2" s="1"/>
  <c r="T302" i="2"/>
  <c r="T291" i="2"/>
  <c r="R291" i="2"/>
  <c r="V291" i="2" s="1"/>
  <c r="T283" i="2"/>
  <c r="R283" i="2"/>
  <c r="V283" i="2" s="1"/>
  <c r="R214" i="2"/>
  <c r="V214" i="2" s="1"/>
  <c r="T214" i="2"/>
  <c r="T172" i="2"/>
  <c r="R172" i="2"/>
  <c r="V172" i="2" s="1"/>
  <c r="R145" i="2"/>
  <c r="V145" i="2" s="1"/>
  <c r="T145" i="2"/>
  <c r="T84" i="2"/>
  <c r="R84" i="2"/>
  <c r="V84" i="2" s="1"/>
  <c r="T337" i="2"/>
  <c r="R337" i="2"/>
  <c r="V337" i="2" s="1"/>
  <c r="R103" i="2"/>
  <c r="V103" i="2" s="1"/>
  <c r="T103" i="2"/>
  <c r="T372" i="2"/>
  <c r="R372" i="2"/>
  <c r="V372" i="2" s="1"/>
  <c r="R336" i="2"/>
  <c r="V336" i="2" s="1"/>
  <c r="T336" i="2"/>
  <c r="R281" i="2"/>
  <c r="V281" i="2" s="1"/>
  <c r="T281" i="2"/>
  <c r="T275" i="2"/>
  <c r="R275" i="2"/>
  <c r="V275" i="2" s="1"/>
  <c r="T239" i="2"/>
  <c r="R239" i="2"/>
  <c r="V239" i="2" s="1"/>
  <c r="T82" i="2"/>
  <c r="R82" i="2"/>
  <c r="V82" i="2" s="1"/>
  <c r="R72" i="2"/>
  <c r="V72" i="2" s="1"/>
  <c r="T72" i="2"/>
  <c r="T246" i="2"/>
  <c r="T254" i="2"/>
  <c r="T377" i="2"/>
  <c r="R377" i="2"/>
  <c r="V377" i="2" s="1"/>
  <c r="T371" i="2"/>
  <c r="R371" i="2"/>
  <c r="V371" i="2" s="1"/>
  <c r="T357" i="2"/>
  <c r="R357" i="2"/>
  <c r="V357" i="2" s="1"/>
  <c r="R299" i="2"/>
  <c r="V299" i="2" s="1"/>
  <c r="T299" i="2"/>
  <c r="R260" i="2"/>
  <c r="V260" i="2" s="1"/>
  <c r="T260" i="2"/>
  <c r="T224" i="2"/>
  <c r="R224" i="2"/>
  <c r="V224" i="2" s="1"/>
  <c r="T178" i="2"/>
  <c r="R178" i="2"/>
  <c r="V178" i="2" s="1"/>
  <c r="R136" i="2"/>
  <c r="V136" i="2" s="1"/>
  <c r="T136" i="2"/>
  <c r="T93" i="2"/>
  <c r="R93" i="2"/>
  <c r="V93" i="2" s="1"/>
  <c r="Q7" i="2"/>
  <c r="U7" i="2" s="1"/>
  <c r="U17" i="2"/>
  <c r="R17" i="2"/>
  <c r="V17" i="2" s="1"/>
  <c r="T329" i="2"/>
  <c r="R329" i="2"/>
  <c r="V329" i="2" s="1"/>
  <c r="R344" i="2"/>
  <c r="V344" i="2" s="1"/>
  <c r="T344" i="2"/>
  <c r="T244" i="2"/>
  <c r="R244" i="2"/>
  <c r="V244" i="2" s="1"/>
  <c r="T231" i="2"/>
  <c r="R231" i="2"/>
  <c r="V231" i="2" s="1"/>
  <c r="R209" i="2"/>
  <c r="V209" i="2" s="1"/>
  <c r="T209" i="2"/>
  <c r="R198" i="2"/>
  <c r="V198" i="2" s="1"/>
  <c r="T193" i="2"/>
  <c r="R193" i="2"/>
  <c r="V193" i="2" s="1"/>
  <c r="R183" i="2"/>
  <c r="V183" i="2" s="1"/>
  <c r="T183" i="2"/>
  <c r="R125" i="2"/>
  <c r="V125" i="2" s="1"/>
  <c r="T125" i="2"/>
  <c r="R108" i="2"/>
  <c r="V108" i="2" s="1"/>
  <c r="T108" i="2"/>
  <c r="R99" i="2"/>
  <c r="V99" i="2" s="1"/>
  <c r="T99" i="2"/>
  <c r="T269" i="2"/>
  <c r="R269" i="2"/>
  <c r="V269" i="2" s="1"/>
  <c r="T67" i="2"/>
  <c r="R67" i="2"/>
  <c r="V67" i="2" s="1"/>
  <c r="U116" i="2"/>
  <c r="R116" i="2"/>
  <c r="V116" i="2" s="1"/>
  <c r="U163" i="2"/>
  <c r="R163" i="2"/>
  <c r="V163" i="2" s="1"/>
  <c r="T276" i="2"/>
  <c r="R276" i="2"/>
  <c r="V276" i="2" s="1"/>
  <c r="T44" i="2"/>
  <c r="R44" i="2"/>
  <c r="V44" i="2" s="1"/>
  <c r="R362" i="2"/>
  <c r="V362" i="2" s="1"/>
  <c r="T362" i="2"/>
  <c r="T351" i="2"/>
  <c r="R351" i="2"/>
  <c r="V351" i="2" s="1"/>
  <c r="R325" i="2"/>
  <c r="V325" i="2" s="1"/>
  <c r="T325" i="2"/>
  <c r="T306" i="2"/>
  <c r="R306" i="2"/>
  <c r="V306" i="2" s="1"/>
  <c r="T249" i="2"/>
  <c r="R249" i="2"/>
  <c r="V249" i="2" s="1"/>
  <c r="T243" i="2"/>
  <c r="R243" i="2"/>
  <c r="V243" i="2" s="1"/>
  <c r="T216" i="2"/>
  <c r="R216" i="2"/>
  <c r="V216" i="2" s="1"/>
  <c r="R124" i="2"/>
  <c r="V124" i="2" s="1"/>
  <c r="T124" i="2"/>
  <c r="T107" i="2"/>
  <c r="R107" i="2"/>
  <c r="V107" i="2" s="1"/>
  <c r="T38" i="2"/>
  <c r="R38" i="2"/>
  <c r="V38" i="2" s="1"/>
  <c r="U139" i="2"/>
  <c r="R139" i="2"/>
  <c r="V139" i="2" s="1"/>
  <c r="T366" i="2"/>
  <c r="T261" i="2"/>
  <c r="R261" i="2"/>
  <c r="V261" i="2" s="1"/>
  <c r="T161" i="2"/>
  <c r="R161" i="2"/>
  <c r="V161" i="2" s="1"/>
  <c r="T376" i="2"/>
  <c r="R376" i="2"/>
  <c r="V376" i="2" s="1"/>
  <c r="T312" i="2"/>
  <c r="R312" i="2"/>
  <c r="V312" i="2" s="1"/>
  <c r="R279" i="2"/>
  <c r="V279" i="2" s="1"/>
  <c r="T279" i="2"/>
  <c r="T273" i="2"/>
  <c r="R273" i="2"/>
  <c r="V273" i="2" s="1"/>
  <c r="T230" i="2"/>
  <c r="R230" i="2"/>
  <c r="V230" i="2" s="1"/>
  <c r="R167" i="2"/>
  <c r="V167" i="2" s="1"/>
  <c r="T167" i="2"/>
  <c r="R338" i="2"/>
  <c r="V338" i="2" s="1"/>
  <c r="T338" i="2"/>
  <c r="T309" i="2"/>
  <c r="R309" i="2"/>
  <c r="V309" i="2" s="1"/>
  <c r="R253" i="2"/>
  <c r="V253" i="2" s="1"/>
  <c r="T253" i="2"/>
  <c r="T350" i="2"/>
  <c r="R350" i="2"/>
  <c r="V350" i="2" s="1"/>
  <c r="R311" i="2"/>
  <c r="V311" i="2" s="1"/>
  <c r="T311" i="2"/>
  <c r="R268" i="2"/>
  <c r="V268" i="2" s="1"/>
  <c r="U268" i="2"/>
  <c r="U186" i="2"/>
  <c r="R186" i="2"/>
  <c r="V186" i="2" s="1"/>
  <c r="T369" i="2"/>
  <c r="R369" i="2"/>
  <c r="V369" i="2" s="1"/>
  <c r="T334" i="2"/>
  <c r="R334" i="2"/>
  <c r="V334" i="2" s="1"/>
  <c r="T319" i="2"/>
  <c r="R319" i="2"/>
  <c r="V319" i="2" s="1"/>
  <c r="R333" i="2"/>
  <c r="V333" i="2" s="1"/>
  <c r="T333" i="2"/>
  <c r="R297" i="2"/>
  <c r="V297" i="2" s="1"/>
  <c r="T297" i="2"/>
  <c r="T278" i="2"/>
  <c r="R278" i="2"/>
  <c r="V278" i="2" s="1"/>
  <c r="T155" i="2"/>
  <c r="R155" i="2"/>
  <c r="V155" i="2" s="1"/>
  <c r="R184" i="2"/>
  <c r="V184" i="2" s="1"/>
  <c r="R112" i="2"/>
  <c r="V112" i="2" s="1"/>
  <c r="R204" i="2"/>
  <c r="V204" i="2" s="1"/>
  <c r="T322" i="2"/>
  <c r="R175" i="2"/>
  <c r="V175" i="2" s="1"/>
  <c r="R310" i="2"/>
  <c r="V310" i="2" s="1"/>
  <c r="R138" i="2"/>
  <c r="V138" i="2" s="1"/>
  <c r="T228" i="2"/>
  <c r="R228" i="2"/>
  <c r="V228" i="2" s="1"/>
  <c r="T265" i="2"/>
  <c r="R265" i="2"/>
  <c r="V265" i="2" s="1"/>
  <c r="R347" i="2"/>
  <c r="V347" i="2" s="1"/>
  <c r="R326" i="2"/>
  <c r="V326" i="2" s="1"/>
  <c r="R232" i="2"/>
  <c r="V232" i="2" s="1"/>
  <c r="R113" i="2"/>
  <c r="V113" i="2" s="1"/>
  <c r="R144" i="2"/>
  <c r="V144" i="2" s="1"/>
  <c r="T264" i="2"/>
  <c r="T71" i="2"/>
  <c r="R227" i="2"/>
  <c r="V227" i="2" s="1"/>
  <c r="R289" i="2"/>
  <c r="V289" i="2" s="1"/>
  <c r="R222" i="2"/>
  <c r="V222" i="2" s="1"/>
  <c r="R298" i="2"/>
  <c r="V298" i="2" s="1"/>
  <c r="R190" i="2"/>
  <c r="V190" i="2" s="1"/>
  <c r="R173" i="2"/>
  <c r="V173" i="2" s="1"/>
  <c r="R235" i="2"/>
  <c r="V235" i="2" s="1"/>
  <c r="R293" i="2"/>
  <c r="V293" i="2" s="1"/>
  <c r="R353" i="2"/>
  <c r="V353" i="2" s="1"/>
  <c r="T259" i="2"/>
  <c r="T370" i="2"/>
  <c r="R197" i="2"/>
  <c r="V197" i="2" s="1"/>
  <c r="R375" i="2"/>
  <c r="V375" i="2" s="1"/>
  <c r="R30" i="2"/>
  <c r="V30" i="2" s="1"/>
  <c r="R79" i="2"/>
  <c r="V79" i="2" s="1"/>
  <c r="R16" i="2"/>
  <c r="V16" i="2" s="1"/>
  <c r="R321" i="2"/>
  <c r="V321" i="2" s="1"/>
  <c r="T40" i="2"/>
  <c r="R236" i="2"/>
  <c r="V236" i="2" s="1"/>
  <c r="R294" i="2"/>
  <c r="V294" i="2" s="1"/>
  <c r="R354" i="2"/>
  <c r="V354" i="2" s="1"/>
  <c r="T92" i="2"/>
  <c r="T182" i="2"/>
  <c r="R14" i="2"/>
  <c r="V14" i="2" s="1"/>
  <c r="T14" i="2"/>
  <c r="R315" i="2"/>
  <c r="V315" i="2" s="1"/>
  <c r="R358" i="2"/>
  <c r="V358" i="2" s="1"/>
  <c r="R132" i="2"/>
  <c r="V132" i="2" s="1"/>
  <c r="R39" i="2"/>
  <c r="V39" i="2" s="1"/>
  <c r="M2" i="1"/>
  <c r="T277" i="2"/>
  <c r="R29" i="2"/>
  <c r="V29" i="2" s="1"/>
  <c r="R97" i="2"/>
  <c r="V97" i="2" s="1"/>
  <c r="R335" i="2"/>
  <c r="V335" i="2" s="1"/>
  <c r="T210" i="2"/>
  <c r="R215" i="2"/>
  <c r="V215" i="2" s="1"/>
  <c r="R104" i="2"/>
  <c r="V104" i="2" s="1"/>
  <c r="R98" i="2"/>
  <c r="V98" i="2" s="1"/>
  <c r="T323" i="2"/>
  <c r="R89" i="2"/>
  <c r="V89" i="2" s="1"/>
  <c r="T89" i="2"/>
  <c r="U256" i="2"/>
  <c r="R256" i="2"/>
  <c r="V256" i="2" s="1"/>
  <c r="R332" i="2"/>
  <c r="V332" i="2" s="1"/>
  <c r="T317" i="2"/>
  <c r="T65" i="2"/>
  <c r="T53" i="2"/>
  <c r="R53" i="2"/>
  <c r="V53" i="2" s="1"/>
  <c r="R348" i="2"/>
  <c r="V348" i="2" s="1"/>
  <c r="T348" i="2"/>
  <c r="U191" i="2"/>
  <c r="R191" i="2"/>
  <c r="V191" i="2" s="1"/>
  <c r="T201" i="2"/>
  <c r="R201" i="2"/>
  <c r="V201" i="2" s="1"/>
  <c r="R271" i="2"/>
  <c r="V271" i="2" s="1"/>
  <c r="R176" i="2"/>
  <c r="V176" i="2" s="1"/>
  <c r="T176" i="2"/>
  <c r="R35" i="2"/>
  <c r="V35" i="2" s="1"/>
  <c r="T35" i="2"/>
  <c r="R220" i="2"/>
  <c r="V220" i="2" s="1"/>
  <c r="T220" i="2"/>
  <c r="U18" i="2"/>
  <c r="R18" i="2"/>
  <c r="V18" i="2" s="1"/>
  <c r="R363" i="2"/>
  <c r="V363" i="2" s="1"/>
  <c r="T287" i="2"/>
  <c r="R287" i="2"/>
  <c r="V287" i="2" s="1"/>
  <c r="R9" i="2"/>
  <c r="V9" i="2" s="1"/>
  <c r="T9" i="2"/>
  <c r="L299" i="3" l="1"/>
  <c r="G299" i="3"/>
  <c r="G298" i="3"/>
  <c r="R7" i="2"/>
  <c r="V7" i="2" s="1"/>
  <c r="T7" i="2"/>
</calcChain>
</file>

<file path=xl/sharedStrings.xml><?xml version="1.0" encoding="utf-8"?>
<sst xmlns="http://schemas.openxmlformats.org/spreadsheetml/2006/main" count="3140" uniqueCount="1059">
  <si>
    <t>Report No: 002</t>
  </si>
  <si>
    <t>Fiscal Year:</t>
  </si>
  <si>
    <t>2021-2022</t>
  </si>
  <si>
    <t>December</t>
  </si>
  <si>
    <t>CCDDD</t>
  </si>
  <si>
    <t>DISTRICT</t>
  </si>
  <si>
    <t>FUND</t>
  </si>
  <si>
    <t>ITEM 020</t>
  </si>
  <si>
    <t>01109</t>
  </si>
  <si>
    <t>Washtucna School District</t>
  </si>
  <si>
    <t>1</t>
  </si>
  <si>
    <t>01122</t>
  </si>
  <si>
    <t>Benge School District</t>
  </si>
  <si>
    <t>01147</t>
  </si>
  <si>
    <t>Othello School District</t>
  </si>
  <si>
    <t>01158</t>
  </si>
  <si>
    <t>Lind School District</t>
  </si>
  <si>
    <t>01160</t>
  </si>
  <si>
    <t>Ritzville School District</t>
  </si>
  <si>
    <t>02250</t>
  </si>
  <si>
    <t>Clarkston School District</t>
  </si>
  <si>
    <t>02420</t>
  </si>
  <si>
    <t>Asotin-Anatone School District</t>
  </si>
  <si>
    <t>03017</t>
  </si>
  <si>
    <t>Kennewick School District</t>
  </si>
  <si>
    <t>03050</t>
  </si>
  <si>
    <t>Paterson School District</t>
  </si>
  <si>
    <t>03052</t>
  </si>
  <si>
    <t>Kiona-Benton City School District</t>
  </si>
  <si>
    <t>03053</t>
  </si>
  <si>
    <t>Finley School District</t>
  </si>
  <si>
    <t>03116</t>
  </si>
  <si>
    <t>Prosser School District</t>
  </si>
  <si>
    <t>03400</t>
  </si>
  <si>
    <t>Richland School District</t>
  </si>
  <si>
    <t>04019</t>
  </si>
  <si>
    <t>Manson School District</t>
  </si>
  <si>
    <t>04069</t>
  </si>
  <si>
    <t>Stehekin School District</t>
  </si>
  <si>
    <t>04127</t>
  </si>
  <si>
    <t>Entiat School District</t>
  </si>
  <si>
    <t>04129</t>
  </si>
  <si>
    <t>Lake Chelan School District</t>
  </si>
  <si>
    <t>04222</t>
  </si>
  <si>
    <t>CASHMERE SCHOOL DISTRICT</t>
  </si>
  <si>
    <t>04228</t>
  </si>
  <si>
    <t>Cascade School District</t>
  </si>
  <si>
    <t>04246</t>
  </si>
  <si>
    <t>Wenatchee School District</t>
  </si>
  <si>
    <t>05121</t>
  </si>
  <si>
    <t>Port Angeles School District</t>
  </si>
  <si>
    <t>05313</t>
  </si>
  <si>
    <t>Crescent School District</t>
  </si>
  <si>
    <t>05323</t>
  </si>
  <si>
    <t>Sequim School District</t>
  </si>
  <si>
    <t>05401</t>
  </si>
  <si>
    <t>Cape Flattery School District</t>
  </si>
  <si>
    <t>05402</t>
  </si>
  <si>
    <t>Quillayute Valley School District</t>
  </si>
  <si>
    <t>06037</t>
  </si>
  <si>
    <t>Vancouver School District</t>
  </si>
  <si>
    <t>06098</t>
  </si>
  <si>
    <t>Hockinson School District</t>
  </si>
  <si>
    <t>06101</t>
  </si>
  <si>
    <t>La Center School District</t>
  </si>
  <si>
    <t>06103</t>
  </si>
  <si>
    <t>Green Mountain School District</t>
  </si>
  <si>
    <t>06112</t>
  </si>
  <si>
    <t>Washougal School District</t>
  </si>
  <si>
    <t>06114</t>
  </si>
  <si>
    <t>Evergreen School District (Clark)</t>
  </si>
  <si>
    <t>06117</t>
  </si>
  <si>
    <t>Camas School District</t>
  </si>
  <si>
    <t>06119</t>
  </si>
  <si>
    <t>Battle Ground School District</t>
  </si>
  <si>
    <t>06122</t>
  </si>
  <si>
    <t>Ridgefield School District</t>
  </si>
  <si>
    <t>07002</t>
  </si>
  <si>
    <t>Dayton School District</t>
  </si>
  <si>
    <t>07035</t>
  </si>
  <si>
    <t>Starbuck School District</t>
  </si>
  <si>
    <t>08122</t>
  </si>
  <si>
    <t>Longview School District</t>
  </si>
  <si>
    <t>08130</t>
  </si>
  <si>
    <t>Toutle Lake School District</t>
  </si>
  <si>
    <t>08401</t>
  </si>
  <si>
    <t>Castle Rock School District</t>
  </si>
  <si>
    <t>08402</t>
  </si>
  <si>
    <t>Kalama School District</t>
  </si>
  <si>
    <t>08404</t>
  </si>
  <si>
    <t>Woodland School District</t>
  </si>
  <si>
    <t>08458</t>
  </si>
  <si>
    <t>Kelso School District</t>
  </si>
  <si>
    <t>09013</t>
  </si>
  <si>
    <t>Orondo School District</t>
  </si>
  <si>
    <t>09075</t>
  </si>
  <si>
    <t>Bridgeport School District</t>
  </si>
  <si>
    <t>09102</t>
  </si>
  <si>
    <t>Palisades School District</t>
  </si>
  <si>
    <t>09206</t>
  </si>
  <si>
    <t>Eastmont School District</t>
  </si>
  <si>
    <t>09207</t>
  </si>
  <si>
    <t>Mansfield School District</t>
  </si>
  <si>
    <t>09209</t>
  </si>
  <si>
    <t>Waterville School District</t>
  </si>
  <si>
    <t>10003</t>
  </si>
  <si>
    <t>Keller School District</t>
  </si>
  <si>
    <t>10050</t>
  </si>
  <si>
    <t>Curlew School District</t>
  </si>
  <si>
    <t>10065</t>
  </si>
  <si>
    <t>Orient School District</t>
  </si>
  <si>
    <t>10070</t>
  </si>
  <si>
    <t>Inchelium School District</t>
  </si>
  <si>
    <t>10309</t>
  </si>
  <si>
    <t>Republic School District</t>
  </si>
  <si>
    <t>11001</t>
  </si>
  <si>
    <t>Pasco School District</t>
  </si>
  <si>
    <t>11051</t>
  </si>
  <si>
    <t>North Franklin School District</t>
  </si>
  <si>
    <t>11054</t>
  </si>
  <si>
    <t>Star School District No. 054</t>
  </si>
  <si>
    <t>11056</t>
  </si>
  <si>
    <t>Kahlotus School District</t>
  </si>
  <si>
    <t>12110</t>
  </si>
  <si>
    <t>Pomeroy School District</t>
  </si>
  <si>
    <t>13073</t>
  </si>
  <si>
    <t>Wahluke School District</t>
  </si>
  <si>
    <t>13144</t>
  </si>
  <si>
    <t>Quincy School District</t>
  </si>
  <si>
    <t>13146</t>
  </si>
  <si>
    <t>Warden School District</t>
  </si>
  <si>
    <t>13151</t>
  </si>
  <si>
    <t>Coulee-Hartline School District</t>
  </si>
  <si>
    <t>13156</t>
  </si>
  <si>
    <t>Soap Lake School District</t>
  </si>
  <si>
    <t>13160</t>
  </si>
  <si>
    <t>Royal School District</t>
  </si>
  <si>
    <t>13161</t>
  </si>
  <si>
    <t>Moses Lake School District</t>
  </si>
  <si>
    <t>13165</t>
  </si>
  <si>
    <t>Ephrata School District</t>
  </si>
  <si>
    <t>13167</t>
  </si>
  <si>
    <t>Wilson Creek School District</t>
  </si>
  <si>
    <t>13301</t>
  </si>
  <si>
    <t>Grand Coulee Dam School District</t>
  </si>
  <si>
    <t>14005</t>
  </si>
  <si>
    <t>Aberdeen School District</t>
  </si>
  <si>
    <t>14028</t>
  </si>
  <si>
    <t>Hoquiam School District</t>
  </si>
  <si>
    <t>14064</t>
  </si>
  <si>
    <t>North Beach School District</t>
  </si>
  <si>
    <t>14065</t>
  </si>
  <si>
    <t>McCleary School District</t>
  </si>
  <si>
    <t>14066</t>
  </si>
  <si>
    <t>Montesano School District</t>
  </si>
  <si>
    <t>14068</t>
  </si>
  <si>
    <t>Elma School District</t>
  </si>
  <si>
    <t>14077</t>
  </si>
  <si>
    <t>Taholah School District</t>
  </si>
  <si>
    <t>14097</t>
  </si>
  <si>
    <t>Lake Quinault School District</t>
  </si>
  <si>
    <t>14099</t>
  </si>
  <si>
    <t>Cosmopolis School District</t>
  </si>
  <si>
    <t>14104</t>
  </si>
  <si>
    <t>Satsop School District</t>
  </si>
  <si>
    <t>14117</t>
  </si>
  <si>
    <t>Wishkah Valley School District</t>
  </si>
  <si>
    <t>14172</t>
  </si>
  <si>
    <t>Ocosta School District</t>
  </si>
  <si>
    <t>14400</t>
  </si>
  <si>
    <t>Oakville School District</t>
  </si>
  <si>
    <t>15201</t>
  </si>
  <si>
    <t>Oak Harbor School District</t>
  </si>
  <si>
    <t>15204</t>
  </si>
  <si>
    <t>Coupeville School District</t>
  </si>
  <si>
    <t>15206</t>
  </si>
  <si>
    <t>South Whidbey School District</t>
  </si>
  <si>
    <t>16020</t>
  </si>
  <si>
    <t>Queets-Clearwater School District</t>
  </si>
  <si>
    <t>16046</t>
  </si>
  <si>
    <t>Brinnon School District</t>
  </si>
  <si>
    <t>16048</t>
  </si>
  <si>
    <t>Quilcene School District</t>
  </si>
  <si>
    <t>16049</t>
  </si>
  <si>
    <t>Chimacum School District</t>
  </si>
  <si>
    <t>16050</t>
  </si>
  <si>
    <t>Port Townsend School District</t>
  </si>
  <si>
    <t>17001</t>
  </si>
  <si>
    <t>Seattle Public Schools</t>
  </si>
  <si>
    <t>17210</t>
  </si>
  <si>
    <t>Federal Way School District</t>
  </si>
  <si>
    <t>17216</t>
  </si>
  <si>
    <t>Enumclaw School District</t>
  </si>
  <si>
    <t>17400</t>
  </si>
  <si>
    <t>Mercer Island School District</t>
  </si>
  <si>
    <t>17401</t>
  </si>
  <si>
    <t>Highline School District</t>
  </si>
  <si>
    <t>17402</t>
  </si>
  <si>
    <t>Vashon Island School District</t>
  </si>
  <si>
    <t>17403</t>
  </si>
  <si>
    <t>Renton School District</t>
  </si>
  <si>
    <t>17404</t>
  </si>
  <si>
    <t>Skykomish School District</t>
  </si>
  <si>
    <t>17405</t>
  </si>
  <si>
    <t>Bellevue School District</t>
  </si>
  <si>
    <t>17406</t>
  </si>
  <si>
    <t>Tukwila School District</t>
  </si>
  <si>
    <t>17407</t>
  </si>
  <si>
    <t>Riverview School District</t>
  </si>
  <si>
    <t>17408</t>
  </si>
  <si>
    <t>Auburn School District</t>
  </si>
  <si>
    <t>17409</t>
  </si>
  <si>
    <t>Tahoma School District</t>
  </si>
  <si>
    <t>17410</t>
  </si>
  <si>
    <t>Snoqualmie Valley School District</t>
  </si>
  <si>
    <t>17411</t>
  </si>
  <si>
    <t>Issaquah School District</t>
  </si>
  <si>
    <t>17412</t>
  </si>
  <si>
    <t>Shoreline School District</t>
  </si>
  <si>
    <t>17414</t>
  </si>
  <si>
    <t>Lake Washington School District</t>
  </si>
  <si>
    <t>17415</t>
  </si>
  <si>
    <t>Kent School District</t>
  </si>
  <si>
    <t>17417</t>
  </si>
  <si>
    <t>Northshore School District</t>
  </si>
  <si>
    <t>18100</t>
  </si>
  <si>
    <t>Bremerton School District</t>
  </si>
  <si>
    <t>18303</t>
  </si>
  <si>
    <t>Bainbridge Island School District</t>
  </si>
  <si>
    <t>18400</t>
  </si>
  <si>
    <t>North Kitsap School District</t>
  </si>
  <si>
    <t>18401</t>
  </si>
  <si>
    <t>Central Kitsap School District</t>
  </si>
  <si>
    <t>18402</t>
  </si>
  <si>
    <t>South Kitsap School District</t>
  </si>
  <si>
    <t>19007</t>
  </si>
  <si>
    <t>Damman School District</t>
  </si>
  <si>
    <t>19028</t>
  </si>
  <si>
    <t>Easton School District</t>
  </si>
  <si>
    <t>19400</t>
  </si>
  <si>
    <t>Thorp School District</t>
  </si>
  <si>
    <t>19401</t>
  </si>
  <si>
    <t>Ellensburg School District</t>
  </si>
  <si>
    <t>19403</t>
  </si>
  <si>
    <t>Kittitas School District</t>
  </si>
  <si>
    <t>19404</t>
  </si>
  <si>
    <t>Cle Elum-Roslyn School District</t>
  </si>
  <si>
    <t>20094</t>
  </si>
  <si>
    <t>Wishram School District</t>
  </si>
  <si>
    <t>20203</t>
  </si>
  <si>
    <t>Bickleton School District</t>
  </si>
  <si>
    <t>20215</t>
  </si>
  <si>
    <t>Centerville School District</t>
  </si>
  <si>
    <t>20400</t>
  </si>
  <si>
    <t>Trout Lake School District</t>
  </si>
  <si>
    <t>20401</t>
  </si>
  <si>
    <t>Glenwood School District</t>
  </si>
  <si>
    <t>20402</t>
  </si>
  <si>
    <t>Klickitat School District</t>
  </si>
  <si>
    <t>20403</t>
  </si>
  <si>
    <t>Roosevelt School District</t>
  </si>
  <si>
    <t>20404</t>
  </si>
  <si>
    <t>Goldendale School District</t>
  </si>
  <si>
    <t>20405</t>
  </si>
  <si>
    <t>White Salmon Valley School District</t>
  </si>
  <si>
    <t>20406</t>
  </si>
  <si>
    <t>Lyle School District</t>
  </si>
  <si>
    <t>21014</t>
  </si>
  <si>
    <t>Napavine School District</t>
  </si>
  <si>
    <t>21036</t>
  </si>
  <si>
    <t>Evaline School District</t>
  </si>
  <si>
    <t>21206</t>
  </si>
  <si>
    <t>Mossyrock School District</t>
  </si>
  <si>
    <t>21214</t>
  </si>
  <si>
    <t>Morton School District</t>
  </si>
  <si>
    <t>21226</t>
  </si>
  <si>
    <t>Adna School District</t>
  </si>
  <si>
    <t>21232</t>
  </si>
  <si>
    <t>Winlock School District</t>
  </si>
  <si>
    <t>21234</t>
  </si>
  <si>
    <t>Boistfort School District</t>
  </si>
  <si>
    <t>21237</t>
  </si>
  <si>
    <t>Toledo School District</t>
  </si>
  <si>
    <t>21300</t>
  </si>
  <si>
    <t>Onalaska School District</t>
  </si>
  <si>
    <t>21301</t>
  </si>
  <si>
    <t>Pe Ell School District</t>
  </si>
  <si>
    <t>21302</t>
  </si>
  <si>
    <t>Chehalis School District</t>
  </si>
  <si>
    <t>21303</t>
  </si>
  <si>
    <t>White Pass School District</t>
  </si>
  <si>
    <t>21401</t>
  </si>
  <si>
    <t>Centralia School District</t>
  </si>
  <si>
    <t>22008</t>
  </si>
  <si>
    <t>Sprague School District</t>
  </si>
  <si>
    <t>22009</t>
  </si>
  <si>
    <t>Reardan-Edwall School District</t>
  </si>
  <si>
    <t>22017</t>
  </si>
  <si>
    <t>Almira School District</t>
  </si>
  <si>
    <t>22073</t>
  </si>
  <si>
    <t>Creston School District</t>
  </si>
  <si>
    <t>22105</t>
  </si>
  <si>
    <t>Odessa School District</t>
  </si>
  <si>
    <t>22200</t>
  </si>
  <si>
    <t>Wilbur School District</t>
  </si>
  <si>
    <t>22204</t>
  </si>
  <si>
    <t>Harrington School District</t>
  </si>
  <si>
    <t>22207</t>
  </si>
  <si>
    <t>Davenport School District</t>
  </si>
  <si>
    <t>23042</t>
  </si>
  <si>
    <t>Southside School District</t>
  </si>
  <si>
    <t>23054</t>
  </si>
  <si>
    <t>Grapeview School District</t>
  </si>
  <si>
    <t>23309</t>
  </si>
  <si>
    <t>Shelton School District</t>
  </si>
  <si>
    <t>23311</t>
  </si>
  <si>
    <t>Mary M Knight School District</t>
  </si>
  <si>
    <t>23402</t>
  </si>
  <si>
    <t>Pioneer School District</t>
  </si>
  <si>
    <t>23403</t>
  </si>
  <si>
    <t>North Mason School District</t>
  </si>
  <si>
    <t>23404</t>
  </si>
  <si>
    <t>Hood Canal School District</t>
  </si>
  <si>
    <t>24014</t>
  </si>
  <si>
    <t xml:space="preserve">Nespelem School District  </t>
  </si>
  <si>
    <t>24019</t>
  </si>
  <si>
    <t>Omak School District</t>
  </si>
  <si>
    <t>24105</t>
  </si>
  <si>
    <t>Okanogan School District</t>
  </si>
  <si>
    <t>24111</t>
  </si>
  <si>
    <t>Brewster School District</t>
  </si>
  <si>
    <t>24122</t>
  </si>
  <si>
    <t>Pateros School District</t>
  </si>
  <si>
    <t>24350</t>
  </si>
  <si>
    <t>Methow Valley School District</t>
  </si>
  <si>
    <t>24404</t>
  </si>
  <si>
    <t>Tonasket School District</t>
  </si>
  <si>
    <t>24410</t>
  </si>
  <si>
    <t>Oroville School District</t>
  </si>
  <si>
    <t>25101</t>
  </si>
  <si>
    <t>Ocean Beach School District</t>
  </si>
  <si>
    <t>25116</t>
  </si>
  <si>
    <t>Raymond School District</t>
  </si>
  <si>
    <t>25118</t>
  </si>
  <si>
    <t>South Bend School District</t>
  </si>
  <si>
    <t>25155</t>
  </si>
  <si>
    <t>Naselle-Grays River Valley School District</t>
  </si>
  <si>
    <t>25160</t>
  </si>
  <si>
    <t>Willapa Valley School District</t>
  </si>
  <si>
    <t>25200</t>
  </si>
  <si>
    <t>North River School District</t>
  </si>
  <si>
    <t>26056</t>
  </si>
  <si>
    <t>Newport School District</t>
  </si>
  <si>
    <t>26059</t>
  </si>
  <si>
    <t>Cusick School District</t>
  </si>
  <si>
    <t>26070</t>
  </si>
  <si>
    <t>Selkirk School District</t>
  </si>
  <si>
    <t>27001</t>
  </si>
  <si>
    <t>Steilacoom Hist. School District</t>
  </si>
  <si>
    <t>27003</t>
  </si>
  <si>
    <t>Puyallup School District</t>
  </si>
  <si>
    <t>27010</t>
  </si>
  <si>
    <t>Tacoma School District</t>
  </si>
  <si>
    <t>27019</t>
  </si>
  <si>
    <t>Carbonado School District</t>
  </si>
  <si>
    <t>27083</t>
  </si>
  <si>
    <t>University Place School District</t>
  </si>
  <si>
    <t>27320</t>
  </si>
  <si>
    <t>Sumner-Bonney Lake School District</t>
  </si>
  <si>
    <t>27343</t>
  </si>
  <si>
    <t>Dieringer School District</t>
  </si>
  <si>
    <t>27344</t>
  </si>
  <si>
    <t>Orting School District</t>
  </si>
  <si>
    <t>27400</t>
  </si>
  <si>
    <t>Clover Park School District</t>
  </si>
  <si>
    <t>27401</t>
  </si>
  <si>
    <t>Peninsula School District</t>
  </si>
  <si>
    <t>27402</t>
  </si>
  <si>
    <t>Franklin Pierce School District</t>
  </si>
  <si>
    <t>27403</t>
  </si>
  <si>
    <t>Bethel School District</t>
  </si>
  <si>
    <t>27404</t>
  </si>
  <si>
    <t>Eatonville School District</t>
  </si>
  <si>
    <t>27416</t>
  </si>
  <si>
    <t>White River School District</t>
  </si>
  <si>
    <t>27417</t>
  </si>
  <si>
    <t>Fife School District</t>
  </si>
  <si>
    <t>28010</t>
  </si>
  <si>
    <t>Shaw Island School District</t>
  </si>
  <si>
    <t>28137</t>
  </si>
  <si>
    <t>Orcas Island School District</t>
  </si>
  <si>
    <t>28144</t>
  </si>
  <si>
    <t>Lopez School District</t>
  </si>
  <si>
    <t>28149</t>
  </si>
  <si>
    <t>San Juan Island School District</t>
  </si>
  <si>
    <t>29011</t>
  </si>
  <si>
    <t>Concrete School District</t>
  </si>
  <si>
    <t>29100</t>
  </si>
  <si>
    <t>Burlington-Edison School District</t>
  </si>
  <si>
    <t>29101</t>
  </si>
  <si>
    <t>Sedro-Woolley School District</t>
  </si>
  <si>
    <t>29103</t>
  </si>
  <si>
    <t>Anacortes School District</t>
  </si>
  <si>
    <t>29311</t>
  </si>
  <si>
    <t>La Conner School District</t>
  </si>
  <si>
    <t>29317</t>
  </si>
  <si>
    <t>Conway School District</t>
  </si>
  <si>
    <t>29320</t>
  </si>
  <si>
    <t>Mount Vernon School District</t>
  </si>
  <si>
    <t>30002</t>
  </si>
  <si>
    <t>Skamania School District</t>
  </si>
  <si>
    <t>30029</t>
  </si>
  <si>
    <t>Mount Pleasant School District</t>
  </si>
  <si>
    <t>30031</t>
  </si>
  <si>
    <t>Mill A School District</t>
  </si>
  <si>
    <t>30303</t>
  </si>
  <si>
    <t>Stevenson-Carson School District</t>
  </si>
  <si>
    <t>31002</t>
  </si>
  <si>
    <t>Everett School District</t>
  </si>
  <si>
    <t>31004</t>
  </si>
  <si>
    <t>Lake Stevens School District</t>
  </si>
  <si>
    <t>31006</t>
  </si>
  <si>
    <t>Mukilteo School District</t>
  </si>
  <si>
    <t>31015</t>
  </si>
  <si>
    <t>Edmonds School District</t>
  </si>
  <si>
    <t>31016</t>
  </si>
  <si>
    <t>Arlington School District</t>
  </si>
  <si>
    <t>31025</t>
  </si>
  <si>
    <t>Marysville School District</t>
  </si>
  <si>
    <t>31063</t>
  </si>
  <si>
    <t>Index School District</t>
  </si>
  <si>
    <t>31103</t>
  </si>
  <si>
    <t>Monroe School District</t>
  </si>
  <si>
    <t>31201</t>
  </si>
  <si>
    <t>Snohomish School District</t>
  </si>
  <si>
    <t>31306</t>
  </si>
  <si>
    <t>Lakewood School District</t>
  </si>
  <si>
    <t>31311</t>
  </si>
  <si>
    <t>Sultan School District</t>
  </si>
  <si>
    <t>31330</t>
  </si>
  <si>
    <t>Darrington School District</t>
  </si>
  <si>
    <t>31332</t>
  </si>
  <si>
    <t>Granite Falls School District</t>
  </si>
  <si>
    <t>31401</t>
  </si>
  <si>
    <t>Stanwood-Camano School District</t>
  </si>
  <si>
    <t>32081</t>
  </si>
  <si>
    <t>Spokane School District</t>
  </si>
  <si>
    <t>32123</t>
  </si>
  <si>
    <t>Orchard Prairie School District</t>
  </si>
  <si>
    <t>32312</t>
  </si>
  <si>
    <t>Great Northern School District</t>
  </si>
  <si>
    <t>32325</t>
  </si>
  <si>
    <t>Nine Mile Falls School District</t>
  </si>
  <si>
    <t>32326</t>
  </si>
  <si>
    <t>Medical Lake School District</t>
  </si>
  <si>
    <t>32354</t>
  </si>
  <si>
    <t>Mead School District</t>
  </si>
  <si>
    <t>32356</t>
  </si>
  <si>
    <t>Central Valley School District</t>
  </si>
  <si>
    <t>32358</t>
  </si>
  <si>
    <t>Freeman School District</t>
  </si>
  <si>
    <t>32360</t>
  </si>
  <si>
    <t>Cheney School District</t>
  </si>
  <si>
    <t>32361</t>
  </si>
  <si>
    <t>East Valley School District (Spokane)</t>
  </si>
  <si>
    <t>32362</t>
  </si>
  <si>
    <t>Liberty School District</t>
  </si>
  <si>
    <t>32363</t>
  </si>
  <si>
    <t>West Valley School District (Spokane)</t>
  </si>
  <si>
    <t>32414</t>
  </si>
  <si>
    <t>Deer Park School District</t>
  </si>
  <si>
    <t>32416</t>
  </si>
  <si>
    <t>Riverside School District</t>
  </si>
  <si>
    <t>33030</t>
  </si>
  <si>
    <t>Onion Creek School District</t>
  </si>
  <si>
    <t>33036</t>
  </si>
  <si>
    <t>Chewelah School District</t>
  </si>
  <si>
    <t>33049</t>
  </si>
  <si>
    <t>Wellpinit School District</t>
  </si>
  <si>
    <t>33070</t>
  </si>
  <si>
    <t>Valley School District</t>
  </si>
  <si>
    <t>33115</t>
  </si>
  <si>
    <t>Colville School District</t>
  </si>
  <si>
    <t>33183</t>
  </si>
  <si>
    <t>Loon Lake School District</t>
  </si>
  <si>
    <t>33202</t>
  </si>
  <si>
    <t>Summit Valley School District</t>
  </si>
  <si>
    <t>33205</t>
  </si>
  <si>
    <t>Evergreen School District (Stevens)</t>
  </si>
  <si>
    <t>33206</t>
  </si>
  <si>
    <t>Columbia (Stevens) School District</t>
  </si>
  <si>
    <t>33207</t>
  </si>
  <si>
    <t>Mary Walker School District</t>
  </si>
  <si>
    <t>33211</t>
  </si>
  <si>
    <t>Northport School District</t>
  </si>
  <si>
    <t>33212</t>
  </si>
  <si>
    <t>Kettle Falls School District</t>
  </si>
  <si>
    <t>34002</t>
  </si>
  <si>
    <t>Yelm School District</t>
  </si>
  <si>
    <t>34003</t>
  </si>
  <si>
    <t>North Thurston Public Schools</t>
  </si>
  <si>
    <t>34033</t>
  </si>
  <si>
    <t>Tumwater School District</t>
  </si>
  <si>
    <t>34111</t>
  </si>
  <si>
    <t>Olympia School District</t>
  </si>
  <si>
    <t>34307</t>
  </si>
  <si>
    <t>Rainier School District</t>
  </si>
  <si>
    <t>34324</t>
  </si>
  <si>
    <t>Griffin School District</t>
  </si>
  <si>
    <t>34401</t>
  </si>
  <si>
    <t>Rochester School District</t>
  </si>
  <si>
    <t>34402</t>
  </si>
  <si>
    <t>Tenino School District</t>
  </si>
  <si>
    <t>35200</t>
  </si>
  <si>
    <t>Wahkiakum School District</t>
  </si>
  <si>
    <t>36101</t>
  </si>
  <si>
    <t>Dixie School District</t>
  </si>
  <si>
    <t>36140</t>
  </si>
  <si>
    <t>Walla Walla Public Schools</t>
  </si>
  <si>
    <t>36250</t>
  </si>
  <si>
    <t>College Place School District</t>
  </si>
  <si>
    <t>36300</t>
  </si>
  <si>
    <t>Touchet School District</t>
  </si>
  <si>
    <t>36400</t>
  </si>
  <si>
    <t>Columbia (Walla Walla) School District</t>
  </si>
  <si>
    <t>36401</t>
  </si>
  <si>
    <t>Waitsburg School District</t>
  </si>
  <si>
    <t>36402</t>
  </si>
  <si>
    <t>Prescott School District</t>
  </si>
  <si>
    <t>37501</t>
  </si>
  <si>
    <t>Bellingham School District</t>
  </si>
  <si>
    <t>37502</t>
  </si>
  <si>
    <t>Ferndale School District</t>
  </si>
  <si>
    <t>37503</t>
  </si>
  <si>
    <t>Blaine School District</t>
  </si>
  <si>
    <t>37504</t>
  </si>
  <si>
    <t>Lynden School District</t>
  </si>
  <si>
    <t>37505</t>
  </si>
  <si>
    <t>Meridian School District</t>
  </si>
  <si>
    <t>37506</t>
  </si>
  <si>
    <t>Nooksack Valley School District</t>
  </si>
  <si>
    <t>37507</t>
  </si>
  <si>
    <t>Mount Baker School District</t>
  </si>
  <si>
    <t>38126</t>
  </si>
  <si>
    <t>LaCrosse School District</t>
  </si>
  <si>
    <t>38264</t>
  </si>
  <si>
    <t>Lamont School District</t>
  </si>
  <si>
    <t>38265</t>
  </si>
  <si>
    <t>Tekoa School District</t>
  </si>
  <si>
    <t>38267</t>
  </si>
  <si>
    <t>Pullman School District</t>
  </si>
  <si>
    <t>38300</t>
  </si>
  <si>
    <t>Colfax School District</t>
  </si>
  <si>
    <t>38301</t>
  </si>
  <si>
    <t>Palouse School District</t>
  </si>
  <si>
    <t>38302</t>
  </si>
  <si>
    <t>Garfield School District</t>
  </si>
  <si>
    <t>38304</t>
  </si>
  <si>
    <t>Steptoe School District</t>
  </si>
  <si>
    <t>38306</t>
  </si>
  <si>
    <t>Colton School District</t>
  </si>
  <si>
    <t>38308</t>
  </si>
  <si>
    <t>Endicott School District</t>
  </si>
  <si>
    <t>38320</t>
  </si>
  <si>
    <t>Rosalia School District</t>
  </si>
  <si>
    <t>38322</t>
  </si>
  <si>
    <t>St. John School District</t>
  </si>
  <si>
    <t>38324</t>
  </si>
  <si>
    <t>Oakesdale School District</t>
  </si>
  <si>
    <t>39002</t>
  </si>
  <si>
    <t>Union Gap School District</t>
  </si>
  <si>
    <t>39003</t>
  </si>
  <si>
    <t>Naches Valley School District</t>
  </si>
  <si>
    <t>39007</t>
  </si>
  <si>
    <t>Yakima School District</t>
  </si>
  <si>
    <t>39090</t>
  </si>
  <si>
    <t>East Valley School District (Yakima)</t>
  </si>
  <si>
    <t>39119</t>
  </si>
  <si>
    <t>Selah School District</t>
  </si>
  <si>
    <t>39120</t>
  </si>
  <si>
    <t>Mabton School District</t>
  </si>
  <si>
    <t>39200</t>
  </si>
  <si>
    <t>Grandview School District</t>
  </si>
  <si>
    <t>39201</t>
  </si>
  <si>
    <t>Sunnyside School District</t>
  </si>
  <si>
    <t>39202</t>
  </si>
  <si>
    <t>Toppenish School District</t>
  </si>
  <si>
    <t>39203</t>
  </si>
  <si>
    <t>Highland School District</t>
  </si>
  <si>
    <t>39204</t>
  </si>
  <si>
    <t>Granger School District</t>
  </si>
  <si>
    <t>39205</t>
  </si>
  <si>
    <t>Zillah School District</t>
  </si>
  <si>
    <t>39207</t>
  </si>
  <si>
    <t>Wapato School District</t>
  </si>
  <si>
    <t>39208</t>
  </si>
  <si>
    <t>West Valley School District (Yakima)</t>
  </si>
  <si>
    <t>39209</t>
  </si>
  <si>
    <t>Mount Adams School District</t>
  </si>
  <si>
    <t>TOTAL:</t>
  </si>
  <si>
    <t>Item 020</t>
  </si>
  <si>
    <t>August</t>
  </si>
  <si>
    <t>Spring Collection</t>
  </si>
  <si>
    <t>District Check</t>
  </si>
  <si>
    <t>Net Excess</t>
  </si>
  <si>
    <t>Spring</t>
  </si>
  <si>
    <t>Fall</t>
  </si>
  <si>
    <t>Three Year Average</t>
  </si>
  <si>
    <t>Tax</t>
  </si>
  <si>
    <t>Total</t>
  </si>
  <si>
    <t>Collection</t>
  </si>
  <si>
    <t>%</t>
  </si>
  <si>
    <t>99999</t>
  </si>
  <si>
    <t>State Total</t>
  </si>
  <si>
    <t>01000</t>
  </si>
  <si>
    <t>Washtucna</t>
  </si>
  <si>
    <t>Benge</t>
  </si>
  <si>
    <t>Othello</t>
  </si>
  <si>
    <t>Lind</t>
  </si>
  <si>
    <t>Ritzville</t>
  </si>
  <si>
    <t>01999</t>
  </si>
  <si>
    <t>Adams County Total</t>
  </si>
  <si>
    <t>02000</t>
  </si>
  <si>
    <t>Clarkston</t>
  </si>
  <si>
    <t>Asotin-Anatone</t>
  </si>
  <si>
    <t>02999</t>
  </si>
  <si>
    <t>Asotin County Total</t>
  </si>
  <si>
    <t>03000</t>
  </si>
  <si>
    <t>Kennewick</t>
  </si>
  <si>
    <t>Paterson</t>
  </si>
  <si>
    <t>Kiona Benton</t>
  </si>
  <si>
    <t>Finley</t>
  </si>
  <si>
    <t>Prosser</t>
  </si>
  <si>
    <t>Richland</t>
  </si>
  <si>
    <t>03999</t>
  </si>
  <si>
    <t>Benton County Total</t>
  </si>
  <si>
    <t>04000</t>
  </si>
  <si>
    <t>Manson</t>
  </si>
  <si>
    <t>Stehekin</t>
  </si>
  <si>
    <t>Entiat</t>
  </si>
  <si>
    <t>Lake Chelan</t>
  </si>
  <si>
    <t>Cashmere</t>
  </si>
  <si>
    <t>Cascade</t>
  </si>
  <si>
    <t>Wenatchee</t>
  </si>
  <si>
    <t>04999</t>
  </si>
  <si>
    <t>Chelan County Total</t>
  </si>
  <si>
    <t>05000</t>
  </si>
  <si>
    <t>Port Angeles</t>
  </si>
  <si>
    <t>Crescent</t>
  </si>
  <si>
    <t>Sequim</t>
  </si>
  <si>
    <t>Cape Flattery</t>
  </si>
  <si>
    <t>Quillayute Valley</t>
  </si>
  <si>
    <t>05999</t>
  </si>
  <si>
    <t>Clallam County Total</t>
  </si>
  <si>
    <t>06000</t>
  </si>
  <si>
    <t>Vancouver</t>
  </si>
  <si>
    <t>Hockinson</t>
  </si>
  <si>
    <t>Lacenter</t>
  </si>
  <si>
    <t>Green Mountain</t>
  </si>
  <si>
    <t>Washougal</t>
  </si>
  <si>
    <t>Evergreen (Clark)</t>
  </si>
  <si>
    <t>Camas</t>
  </si>
  <si>
    <t>Battle Ground</t>
  </si>
  <si>
    <t>Ridgefield</t>
  </si>
  <si>
    <t>06999</t>
  </si>
  <si>
    <t>Clark County Total</t>
  </si>
  <si>
    <t>07000</t>
  </si>
  <si>
    <t>Dayton</t>
  </si>
  <si>
    <t>Starbuck</t>
  </si>
  <si>
    <t>07999</t>
  </si>
  <si>
    <t>Columbia County Total</t>
  </si>
  <si>
    <t>08000</t>
  </si>
  <si>
    <t>Longview</t>
  </si>
  <si>
    <t>Toutle Lake</t>
  </si>
  <si>
    <t>Castle Rock</t>
  </si>
  <si>
    <t>Kalama</t>
  </si>
  <si>
    <t>Woodland</t>
  </si>
  <si>
    <t>Kelso</t>
  </si>
  <si>
    <t>08999</t>
  </si>
  <si>
    <t>Cowlitz County Total</t>
  </si>
  <si>
    <t>09000</t>
  </si>
  <si>
    <t>Orondo</t>
  </si>
  <si>
    <t>Bridgeport</t>
  </si>
  <si>
    <t>Palisades</t>
  </si>
  <si>
    <t>Eastmont</t>
  </si>
  <si>
    <t>Mansfield</t>
  </si>
  <si>
    <t>Waterville</t>
  </si>
  <si>
    <t>09999</t>
  </si>
  <si>
    <t>Douglas County Total</t>
  </si>
  <si>
    <t>10000</t>
  </si>
  <si>
    <t>Keller</t>
  </si>
  <si>
    <t>Curlew</t>
  </si>
  <si>
    <t>Orient</t>
  </si>
  <si>
    <t>Inchelium</t>
  </si>
  <si>
    <t>Republic</t>
  </si>
  <si>
    <t>10999</t>
  </si>
  <si>
    <t>Ferry County Total</t>
  </si>
  <si>
    <t>11000</t>
  </si>
  <si>
    <t>Pasco</t>
  </si>
  <si>
    <t>North Franklin</t>
  </si>
  <si>
    <t>Star</t>
  </si>
  <si>
    <t>Kahlotus</t>
  </si>
  <si>
    <t>11999</t>
  </si>
  <si>
    <t>Franklin County Total</t>
  </si>
  <si>
    <t>12000</t>
  </si>
  <si>
    <t>Pomeroy</t>
  </si>
  <si>
    <t>12999</t>
  </si>
  <si>
    <t>Garfield County Total</t>
  </si>
  <si>
    <t>13000</t>
  </si>
  <si>
    <t>Wahluke</t>
  </si>
  <si>
    <t>Quincy</t>
  </si>
  <si>
    <t>Warden</t>
  </si>
  <si>
    <t>Coulee/Hartline</t>
  </si>
  <si>
    <t>Soap Lake</t>
  </si>
  <si>
    <t>Royal</t>
  </si>
  <si>
    <t>Moses Lake</t>
  </si>
  <si>
    <t>Ephrata</t>
  </si>
  <si>
    <t>Wilson Creek</t>
  </si>
  <si>
    <t>Grand Coulee Dam</t>
  </si>
  <si>
    <t>13999</t>
  </si>
  <si>
    <t>Grant County Total</t>
  </si>
  <si>
    <t>14000</t>
  </si>
  <si>
    <t>Aberdeen</t>
  </si>
  <si>
    <t>Hoquiam</t>
  </si>
  <si>
    <t>North Beach</t>
  </si>
  <si>
    <t>Mc Cleary</t>
  </si>
  <si>
    <t>Montesano</t>
  </si>
  <si>
    <t>Elma</t>
  </si>
  <si>
    <t>Taholah</t>
  </si>
  <si>
    <t>Quinault</t>
  </si>
  <si>
    <t>Cosmopolis</t>
  </si>
  <si>
    <t>Satsop</t>
  </si>
  <si>
    <t>Wishkah Valley</t>
  </si>
  <si>
    <t>Ocosta</t>
  </si>
  <si>
    <t>Oakville</t>
  </si>
  <si>
    <t>14999</t>
  </si>
  <si>
    <t>Grays Harbor County Total</t>
  </si>
  <si>
    <t>15000</t>
  </si>
  <si>
    <t>Oak Harbor</t>
  </si>
  <si>
    <t>Coupeville</t>
  </si>
  <si>
    <t>South Whidbey</t>
  </si>
  <si>
    <t>15999</t>
  </si>
  <si>
    <t>Island County Total</t>
  </si>
  <si>
    <t>16000</t>
  </si>
  <si>
    <t>Queets-Clearwater</t>
  </si>
  <si>
    <t>Brinnon</t>
  </si>
  <si>
    <t>Quilcene</t>
  </si>
  <si>
    <t>Chimacum</t>
  </si>
  <si>
    <t>Port Townsend</t>
  </si>
  <si>
    <t>16999</t>
  </si>
  <si>
    <t>Jefferson County Total</t>
  </si>
  <si>
    <t>17000</t>
  </si>
  <si>
    <t>Seattle</t>
  </si>
  <si>
    <t>Federal Way</t>
  </si>
  <si>
    <t>Enumclaw</t>
  </si>
  <si>
    <t>Mercer Island</t>
  </si>
  <si>
    <t>Highline</t>
  </si>
  <si>
    <t>Vashon Island</t>
  </si>
  <si>
    <t>Renton</t>
  </si>
  <si>
    <t>Skykomish</t>
  </si>
  <si>
    <t>Bellevue</t>
  </si>
  <si>
    <t>Tukwila</t>
  </si>
  <si>
    <t>Riverview</t>
  </si>
  <si>
    <t>Auburn</t>
  </si>
  <si>
    <t>Tahoma</t>
  </si>
  <si>
    <t>Snoqualmie Valley</t>
  </si>
  <si>
    <t>Issaquah</t>
  </si>
  <si>
    <t>Shoreline</t>
  </si>
  <si>
    <t>Lake Washington</t>
  </si>
  <si>
    <t>Kent</t>
  </si>
  <si>
    <t>Northshore</t>
  </si>
  <si>
    <t>17999</t>
  </si>
  <si>
    <t>King County Total</t>
  </si>
  <si>
    <t>18000</t>
  </si>
  <si>
    <t>Bremerton</t>
  </si>
  <si>
    <t>Bainbridge</t>
  </si>
  <si>
    <t>North Kitsap</t>
  </si>
  <si>
    <t>Central Kitsap</t>
  </si>
  <si>
    <t>South Kitsap</t>
  </si>
  <si>
    <t>18999</t>
  </si>
  <si>
    <t>Kitsap County Total</t>
  </si>
  <si>
    <t>19000</t>
  </si>
  <si>
    <t>Damman</t>
  </si>
  <si>
    <t>Easton</t>
  </si>
  <si>
    <t>Thorp</t>
  </si>
  <si>
    <t>Ellensburg</t>
  </si>
  <si>
    <t>Kittitas</t>
  </si>
  <si>
    <t>Cle Elum-Roslyn</t>
  </si>
  <si>
    <t>19999</t>
  </si>
  <si>
    <t>Kittitas County Total</t>
  </si>
  <si>
    <t>20000</t>
  </si>
  <si>
    <t>Wishram</t>
  </si>
  <si>
    <t>Bickleton</t>
  </si>
  <si>
    <t>Centerville</t>
  </si>
  <si>
    <t>Trout Lake</t>
  </si>
  <si>
    <t>Glenwood</t>
  </si>
  <si>
    <t>Klickitat</t>
  </si>
  <si>
    <t>Roosevelt</t>
  </si>
  <si>
    <t>Goldendale</t>
  </si>
  <si>
    <t>White Salmon</t>
  </si>
  <si>
    <t>Lyle</t>
  </si>
  <si>
    <t>20999</t>
  </si>
  <si>
    <t>Klickitat County Total</t>
  </si>
  <si>
    <t>21000</t>
  </si>
  <si>
    <t>Napavine</t>
  </si>
  <si>
    <t>Evaline</t>
  </si>
  <si>
    <t>Mossyrock</t>
  </si>
  <si>
    <t>Morton</t>
  </si>
  <si>
    <t>Adna</t>
  </si>
  <si>
    <t>Winlock</t>
  </si>
  <si>
    <t>Boistfort</t>
  </si>
  <si>
    <t>Toledo</t>
  </si>
  <si>
    <t>Onalaska</t>
  </si>
  <si>
    <t>Pe Ell</t>
  </si>
  <si>
    <t>Chehalis</t>
  </si>
  <si>
    <t>White Pass</t>
  </si>
  <si>
    <t>Centralia</t>
  </si>
  <si>
    <t>21999</t>
  </si>
  <si>
    <t>Lewis County Total</t>
  </si>
  <si>
    <t>22000</t>
  </si>
  <si>
    <t>Sprague</t>
  </si>
  <si>
    <t>Reardan</t>
  </si>
  <si>
    <t>Almira</t>
  </si>
  <si>
    <t>Creston</t>
  </si>
  <si>
    <t>Odessa</t>
  </si>
  <si>
    <t>Wilbur</t>
  </si>
  <si>
    <t>Harrington</t>
  </si>
  <si>
    <t>Davenport</t>
  </si>
  <si>
    <t>22999</t>
  </si>
  <si>
    <t>Lincoln County Total</t>
  </si>
  <si>
    <t>23000</t>
  </si>
  <si>
    <t>Southside</t>
  </si>
  <si>
    <t>Grapeview</t>
  </si>
  <si>
    <t>Shelton</t>
  </si>
  <si>
    <t>Mary M Knight</t>
  </si>
  <si>
    <t>Pioneer</t>
  </si>
  <si>
    <t>North Mason</t>
  </si>
  <si>
    <t>Hood Canal</t>
  </si>
  <si>
    <t>23999</t>
  </si>
  <si>
    <t>Mason County Total</t>
  </si>
  <si>
    <t>24000</t>
  </si>
  <si>
    <t>Nespelem</t>
  </si>
  <si>
    <t>Omak</t>
  </si>
  <si>
    <t>Okanogan</t>
  </si>
  <si>
    <t>Brewster</t>
  </si>
  <si>
    <t>Pateros</t>
  </si>
  <si>
    <t>Methow Valley</t>
  </si>
  <si>
    <t>Tonasket</t>
  </si>
  <si>
    <t>Oroville</t>
  </si>
  <si>
    <t>24999</t>
  </si>
  <si>
    <t>Okanogan County Total</t>
  </si>
  <si>
    <t>25000</t>
  </si>
  <si>
    <t>Ocean Beach</t>
  </si>
  <si>
    <t>Raymond</t>
  </si>
  <si>
    <t>South Bend</t>
  </si>
  <si>
    <t>Naselle Grays Riv</t>
  </si>
  <si>
    <t>Willapa Valley</t>
  </si>
  <si>
    <t>North River</t>
  </si>
  <si>
    <t>25999</t>
  </si>
  <si>
    <t>Pacific County Total</t>
  </si>
  <si>
    <t>26000</t>
  </si>
  <si>
    <t>Newport</t>
  </si>
  <si>
    <t>Cusick</t>
  </si>
  <si>
    <t>Selkirk</t>
  </si>
  <si>
    <t>26999</t>
  </si>
  <si>
    <t>Pend Oreille County Total</t>
  </si>
  <si>
    <t>27000</t>
  </si>
  <si>
    <t>Steilacoom Hist.</t>
  </si>
  <si>
    <t>Puyallup</t>
  </si>
  <si>
    <t>Tacoma</t>
  </si>
  <si>
    <t>Carbonado</t>
  </si>
  <si>
    <t>University Place</t>
  </si>
  <si>
    <t>Sumner</t>
  </si>
  <si>
    <t>Dieringer</t>
  </si>
  <si>
    <t>Orting</t>
  </si>
  <si>
    <t>Clover Park</t>
  </si>
  <si>
    <t>Peninsula</t>
  </si>
  <si>
    <t>Franklin Pierce</t>
  </si>
  <si>
    <t>Bethel</t>
  </si>
  <si>
    <t>Eatonville</t>
  </si>
  <si>
    <t>White River</t>
  </si>
  <si>
    <t>Fife</t>
  </si>
  <si>
    <t>27999</t>
  </si>
  <si>
    <t>Pierce County Total</t>
  </si>
  <si>
    <t>28000</t>
  </si>
  <si>
    <t>Shaw</t>
  </si>
  <si>
    <t>Orcas</t>
  </si>
  <si>
    <t>Lopez</t>
  </si>
  <si>
    <t>San Juan</t>
  </si>
  <si>
    <t>28999</t>
  </si>
  <si>
    <t>San Juan County Total</t>
  </si>
  <si>
    <t>29000</t>
  </si>
  <si>
    <t>Concrete</t>
  </si>
  <si>
    <t>Burlington Edison</t>
  </si>
  <si>
    <t>Sedro Woolley</t>
  </si>
  <si>
    <t>Anacortes</t>
  </si>
  <si>
    <t>La Conner</t>
  </si>
  <si>
    <t>Conway</t>
  </si>
  <si>
    <t>Mt Vernon</t>
  </si>
  <si>
    <t>29999</t>
  </si>
  <si>
    <t>Skagit County Total</t>
  </si>
  <si>
    <t>30000</t>
  </si>
  <si>
    <t>Skamania</t>
  </si>
  <si>
    <t>Mount Pleasant</t>
  </si>
  <si>
    <t>Mill A</t>
  </si>
  <si>
    <t>Stevenson-Carson</t>
  </si>
  <si>
    <t>30999</t>
  </si>
  <si>
    <t>Skamania County Total</t>
  </si>
  <si>
    <t>31000</t>
  </si>
  <si>
    <t>Everett</t>
  </si>
  <si>
    <t>Lake Stevens</t>
  </si>
  <si>
    <t>Mukilteo</t>
  </si>
  <si>
    <t>Edmonds</t>
  </si>
  <si>
    <t>Arlington</t>
  </si>
  <si>
    <t>Marysville</t>
  </si>
  <si>
    <t>Index</t>
  </si>
  <si>
    <t>Monroe</t>
  </si>
  <si>
    <t>Snohomish</t>
  </si>
  <si>
    <t>Lakewood</t>
  </si>
  <si>
    <t>Sultan</t>
  </si>
  <si>
    <t>Darrington</t>
  </si>
  <si>
    <t>Granite Falls</t>
  </si>
  <si>
    <t>Stanwood</t>
  </si>
  <si>
    <t>31999</t>
  </si>
  <si>
    <t>Snohomish County Total</t>
  </si>
  <si>
    <t>32000</t>
  </si>
  <si>
    <t>Spokane</t>
  </si>
  <si>
    <t>Orchard Prairie</t>
  </si>
  <si>
    <t>Great Northern</t>
  </si>
  <si>
    <t>Nine Mile Falls</t>
  </si>
  <si>
    <t>Medical Lake</t>
  </si>
  <si>
    <t>Mead</t>
  </si>
  <si>
    <t>Central Valley</t>
  </si>
  <si>
    <t>Freeman</t>
  </si>
  <si>
    <t>Cheney</t>
  </si>
  <si>
    <t>East Valley (Spok</t>
  </si>
  <si>
    <t>Liberty</t>
  </si>
  <si>
    <t>West Valley (Spok</t>
  </si>
  <si>
    <t>Deer Park</t>
  </si>
  <si>
    <t>Riverside</t>
  </si>
  <si>
    <t>32999</t>
  </si>
  <si>
    <t>Spokane County Total</t>
  </si>
  <si>
    <t>33000</t>
  </si>
  <si>
    <t>Onion Creek</t>
  </si>
  <si>
    <t>Chewelah</t>
  </si>
  <si>
    <t>Wellpinit</t>
  </si>
  <si>
    <t>Valley</t>
  </si>
  <si>
    <t>Colville</t>
  </si>
  <si>
    <t>Loon Lake</t>
  </si>
  <si>
    <t>Summit Valley</t>
  </si>
  <si>
    <t>Evergreen (Stev)</t>
  </si>
  <si>
    <t>Columbia (Stev)</t>
  </si>
  <si>
    <t>Mary Walker</t>
  </si>
  <si>
    <t>Northport</t>
  </si>
  <si>
    <t>Kettle Falls</t>
  </si>
  <si>
    <t>33999</t>
  </si>
  <si>
    <t>Stevens County Total</t>
  </si>
  <si>
    <t>34000</t>
  </si>
  <si>
    <t>Yelm</t>
  </si>
  <si>
    <t>North Thurston</t>
  </si>
  <si>
    <t>Tumwater</t>
  </si>
  <si>
    <t>Olympia</t>
  </si>
  <si>
    <t>Rainier</t>
  </si>
  <si>
    <t>Griffin</t>
  </si>
  <si>
    <t>Rochester</t>
  </si>
  <si>
    <t>Tenino</t>
  </si>
  <si>
    <t>34999</t>
  </si>
  <si>
    <t>Thurston County Total</t>
  </si>
  <si>
    <t>35000</t>
  </si>
  <si>
    <t>Wahkiakum</t>
  </si>
  <si>
    <t>35999</t>
  </si>
  <si>
    <t>Wahkiakum County Total</t>
  </si>
  <si>
    <t>36000</t>
  </si>
  <si>
    <t>Dixie</t>
  </si>
  <si>
    <t>Walla Walla</t>
  </si>
  <si>
    <t>College Place</t>
  </si>
  <si>
    <t>Touchet</t>
  </si>
  <si>
    <t>Columbia (Walla)</t>
  </si>
  <si>
    <t>Waitsburg</t>
  </si>
  <si>
    <t>Prescott</t>
  </si>
  <si>
    <t>36999</t>
  </si>
  <si>
    <t>Walla Walla County Total</t>
  </si>
  <si>
    <t>37000</t>
  </si>
  <si>
    <t>Bellingham</t>
  </si>
  <si>
    <t>Ferndale</t>
  </si>
  <si>
    <t>Blaine</t>
  </si>
  <si>
    <t>Lynden</t>
  </si>
  <si>
    <t>Meridian</t>
  </si>
  <si>
    <t>Nooksack Valley</t>
  </si>
  <si>
    <t>Mount Baker</t>
  </si>
  <si>
    <t>37999</t>
  </si>
  <si>
    <t>Whatcom County Total</t>
  </si>
  <si>
    <t>38000</t>
  </si>
  <si>
    <t>Lacrosse Joint</t>
  </si>
  <si>
    <t>Lamont</t>
  </si>
  <si>
    <t>Tekoa</t>
  </si>
  <si>
    <t>Pullman</t>
  </si>
  <si>
    <t>Colfax</t>
  </si>
  <si>
    <t>Palouse</t>
  </si>
  <si>
    <t>Garfield</t>
  </si>
  <si>
    <t>Steptoe</t>
  </si>
  <si>
    <t>Colton</t>
  </si>
  <si>
    <t>Endicott</t>
  </si>
  <si>
    <t>Rosalia</t>
  </si>
  <si>
    <t>St John</t>
  </si>
  <si>
    <t>Oakesdale</t>
  </si>
  <si>
    <t>38999</t>
  </si>
  <si>
    <t>Whitman County Total</t>
  </si>
  <si>
    <t>39000</t>
  </si>
  <si>
    <t>Union Gap</t>
  </si>
  <si>
    <t>Naches Valley</t>
  </si>
  <si>
    <t>Yakima</t>
  </si>
  <si>
    <t>East Valley (Yak)</t>
  </si>
  <si>
    <t>Selah</t>
  </si>
  <si>
    <t>Mabton</t>
  </si>
  <si>
    <t>Grandview</t>
  </si>
  <si>
    <t>Sunnyside</t>
  </si>
  <si>
    <t>Toppenish</t>
  </si>
  <si>
    <t>Highland</t>
  </si>
  <si>
    <t>Granger</t>
  </si>
  <si>
    <t>Zillah</t>
  </si>
  <si>
    <t>Wapato</t>
  </si>
  <si>
    <t>West Valley (Yak)</t>
  </si>
  <si>
    <t>Mount Adams</t>
  </si>
  <si>
    <t>39999</t>
  </si>
  <si>
    <t>Yakima County Total</t>
  </si>
  <si>
    <t>2021 Tax Collection Data</t>
  </si>
  <si>
    <t>Item: 020</t>
  </si>
  <si>
    <t>Districts with Levies</t>
  </si>
  <si>
    <t>00001</t>
  </si>
  <si>
    <t>00000</t>
  </si>
  <si>
    <t>West Valley</t>
  </si>
  <si>
    <t>East Valley</t>
  </si>
  <si>
    <t>St. John</t>
  </si>
  <si>
    <t>Lacrosse</t>
  </si>
  <si>
    <t>Columbia</t>
  </si>
  <si>
    <t>Evergreen</t>
  </si>
  <si>
    <t>Stanwood-Camano</t>
  </si>
  <si>
    <t>Mount Vernon</t>
  </si>
  <si>
    <t>Sedro-Woolley</t>
  </si>
  <si>
    <t>Burlington-Edison</t>
  </si>
  <si>
    <t>Naselle-Grays River</t>
  </si>
  <si>
    <t>Mary M. Knight</t>
  </si>
  <si>
    <t>McCleary</t>
  </si>
  <si>
    <t>Coulee-Hartline</t>
  </si>
  <si>
    <t>La Center</t>
  </si>
  <si>
    <t>Kiona-Benton</t>
  </si>
  <si>
    <t>Certified Levy Per Student</t>
  </si>
  <si>
    <t>Levy Valuation Per Student</t>
  </si>
  <si>
    <t>Greater of 2019-20 or 2020-21 Resident FTE Students</t>
  </si>
  <si>
    <t>Certified Levy Amount</t>
  </si>
  <si>
    <t>Levy Rate $/1000</t>
  </si>
  <si>
    <t>Levy Valuation With Timber</t>
  </si>
  <si>
    <t>Greater of 1/2 TAV¹ or 80% Timber</t>
  </si>
  <si>
    <t>Property Valuation W/O Timber</t>
  </si>
  <si>
    <t>District</t>
  </si>
  <si>
    <t>General Fund and Enrichment Levies Collectible in 2022</t>
  </si>
  <si>
    <t>Excess Levy Ammount</t>
  </si>
  <si>
    <t>Enrichment Levy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</si>
</sst>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1" formatCode="_(* #,##0_);_(* \(#,##0\);_(* &quot;-&quot;_);_(@_)"/>
    <numFmt numFmtId="43" formatCode="_(* #,##0.00_);_(* \(#,##0.00\);_(* &quot;-&quot;??_);_(@_)"/>
    <numFmt numFmtId="164" formatCode="[$-409]mmm\-yy;@"/>
    <numFmt numFmtId="165" formatCode="0.0000_)"/>
    <numFmt numFmtId="166" formatCode="#,##0.00000_);\(#,##0.00000\)"/>
    <numFmt numFmtId="167" formatCode="_(* #,##0_);_(* \(#,##0\);_(* &quot;-&quot;??_);_(@_)"/>
  </numFmts>
  <fonts count="20">
    <font>
      <sz val="10"/>
      <name val="Arial"/>
      <charset val="1"/>
    </font>
    <font>
      <sz val="10"/>
      <name val="Arial"/>
      <charset val="1"/>
    </font>
    <font>
      <sz val="10"/>
      <color indexed="8"/>
      <name val="Arial"/>
      <charset val="1"/>
    </font>
    <font>
      <sz val="8.5"/>
      <color indexed="8"/>
      <name val="Courier New"/>
      <charset val="1"/>
    </font>
    <font>
      <sz val="8"/>
      <color indexed="8"/>
      <name val="Courier New"/>
      <charset val="1"/>
    </font>
    <font>
      <sz val="10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Arial MT"/>
    </font>
    <font>
      <sz val="11"/>
      <name val="Segoe UI"/>
      <family val="2"/>
    </font>
    <font>
      <sz val="11"/>
      <color theme="0" tint="-0.14999847407452621"/>
      <name val="Segoe UI"/>
      <family val="2"/>
    </font>
    <font>
      <b/>
      <sz val="11"/>
      <name val="Segoe UI"/>
      <family val="2"/>
    </font>
    <font>
      <sz val="11"/>
      <color theme="0"/>
      <name val="Segoe UI"/>
      <family val="2"/>
    </font>
    <font>
      <b/>
      <sz val="11"/>
      <color rgb="FF000000"/>
      <name val="Segoe UI"/>
      <family val="2"/>
    </font>
    <font>
      <sz val="12"/>
      <color theme="0"/>
      <name val="Segoe UI"/>
      <family val="2"/>
    </font>
    <font>
      <sz val="12"/>
      <name val="Segoe UI"/>
      <family val="2"/>
    </font>
    <font>
      <b/>
      <sz val="22"/>
      <name val="Segoe UI"/>
      <family val="2"/>
    </font>
    <font>
      <sz val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wrapText="1"/>
    </xf>
    <xf numFmtId="43" fontId="1" fillId="0" borderId="0" applyFont="0" applyFill="0" applyBorder="0" applyAlignment="0" applyProtection="0">
      <alignment wrapText="1"/>
    </xf>
    <xf numFmtId="0" fontId="6" fillId="0" borderId="0"/>
    <xf numFmtId="0" fontId="5" fillId="0" borderId="0"/>
    <xf numFmtId="0" fontId="10" fillId="0" borderId="0"/>
    <xf numFmtId="43" fontId="10" fillId="0" borderId="0" applyFont="0" applyFill="0" applyBorder="0" applyAlignment="0" applyProtection="0"/>
  </cellStyleXfs>
  <cellXfs count="99">
    <xf numFmtId="0" fontId="0" fillId="0" borderId="0" xfId="0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43" fontId="0" fillId="0" borderId="0" xfId="1" applyFont="1">
      <alignment wrapText="1"/>
    </xf>
    <xf numFmtId="0" fontId="0" fillId="0" borderId="0" xfId="0" applyAlignment="1"/>
    <xf numFmtId="41" fontId="8" fillId="0" borderId="1" xfId="3" applyNumberFormat="1" applyFont="1" applyBorder="1" applyAlignment="1">
      <alignment horizontal="center"/>
    </xf>
    <xf numFmtId="41" fontId="8" fillId="0" borderId="2" xfId="3" applyNumberFormat="1" applyFont="1" applyBorder="1" applyAlignment="1">
      <alignment horizontal="center"/>
    </xf>
    <xf numFmtId="41" fontId="8" fillId="0" borderId="3" xfId="3" applyNumberFormat="1" applyFont="1" applyBorder="1" applyAlignment="1">
      <alignment horizontal="center"/>
    </xf>
    <xf numFmtId="41" fontId="8" fillId="0" borderId="4" xfId="3" applyNumberFormat="1" applyFont="1" applyBorder="1" applyAlignment="1">
      <alignment horizontal="center"/>
    </xf>
    <xf numFmtId="4" fontId="8" fillId="0" borderId="5" xfId="3" applyNumberFormat="1" applyFont="1" applyBorder="1" applyAlignment="1">
      <alignment horizontal="center"/>
    </xf>
    <xf numFmtId="0" fontId="8" fillId="0" borderId="6" xfId="3" applyFont="1" applyBorder="1" applyAlignment="1">
      <alignment horizontal="center"/>
    </xf>
    <xf numFmtId="1" fontId="8" fillId="0" borderId="7" xfId="3" quotePrefix="1" applyNumberFormat="1" applyFont="1" applyBorder="1" applyAlignment="1">
      <alignment horizontal="center"/>
    </xf>
    <xf numFmtId="41" fontId="8" fillId="0" borderId="8" xfId="3" applyNumberFormat="1" applyFont="1" applyBorder="1" applyAlignment="1">
      <alignment horizontal="center"/>
    </xf>
    <xf numFmtId="41" fontId="8" fillId="0" borderId="9" xfId="3" applyNumberFormat="1" applyFont="1" applyBorder="1" applyAlignment="1">
      <alignment horizontal="center"/>
    </xf>
    <xf numFmtId="41" fontId="8" fillId="0" borderId="10" xfId="3" applyNumberFormat="1" applyFont="1" applyBorder="1" applyAlignment="1">
      <alignment horizontal="center"/>
    </xf>
    <xf numFmtId="4" fontId="8" fillId="0" borderId="9" xfId="3" applyNumberFormat="1" applyFont="1" applyBorder="1" applyAlignment="1">
      <alignment horizontal="center"/>
    </xf>
    <xf numFmtId="2" fontId="8" fillId="0" borderId="9" xfId="3" applyNumberFormat="1" applyFont="1" applyBorder="1" applyAlignment="1">
      <alignment horizontal="center"/>
    </xf>
    <xf numFmtId="2" fontId="8" fillId="0" borderId="10" xfId="3" applyNumberFormat="1" applyFont="1" applyBorder="1" applyAlignment="1">
      <alignment horizontal="center"/>
    </xf>
    <xf numFmtId="2" fontId="8" fillId="0" borderId="8" xfId="3" applyNumberFormat="1" applyFont="1" applyBorder="1" applyAlignment="1">
      <alignment horizontal="center"/>
    </xf>
    <xf numFmtId="41" fontId="8" fillId="0" borderId="12" xfId="3" applyNumberFormat="1" applyFont="1" applyBorder="1" applyAlignment="1">
      <alignment horizontal="center"/>
    </xf>
    <xf numFmtId="41" fontId="8" fillId="0" borderId="13" xfId="3" applyNumberFormat="1" applyFont="1" applyBorder="1" applyAlignment="1">
      <alignment horizontal="center"/>
    </xf>
    <xf numFmtId="4" fontId="8" fillId="0" borderId="12" xfId="3" applyNumberFormat="1" applyFont="1" applyBorder="1" applyAlignment="1">
      <alignment horizontal="center"/>
    </xf>
    <xf numFmtId="2" fontId="8" fillId="0" borderId="12" xfId="3" applyNumberFormat="1" applyFont="1" applyBorder="1" applyAlignment="1">
      <alignment horizontal="center"/>
    </xf>
    <xf numFmtId="2" fontId="8" fillId="0" borderId="13" xfId="3" applyNumberFormat="1" applyFont="1" applyBorder="1" applyAlignment="1">
      <alignment horizontal="center"/>
    </xf>
    <xf numFmtId="2" fontId="8" fillId="0" borderId="11" xfId="3" applyNumberFormat="1" applyFont="1" applyBorder="1" applyAlignment="1">
      <alignment horizontal="center"/>
    </xf>
    <xf numFmtId="41" fontId="9" fillId="0" borderId="0" xfId="3" applyNumberFormat="1" applyFont="1" applyAlignment="1">
      <alignment horizontal="center"/>
    </xf>
    <xf numFmtId="41" fontId="9" fillId="0" borderId="0" xfId="3" applyNumberFormat="1" applyFont="1" applyAlignment="1">
      <alignment horizontal="right"/>
    </xf>
    <xf numFmtId="49" fontId="0" fillId="0" borderId="0" xfId="0" applyNumberFormat="1" applyAlignment="1"/>
    <xf numFmtId="0" fontId="7" fillId="0" borderId="6" xfId="0" applyFont="1" applyBorder="1" applyAlignment="1"/>
    <xf numFmtId="41" fontId="8" fillId="0" borderId="6" xfId="3" applyNumberFormat="1" applyFont="1" applyBorder="1" applyAlignment="1">
      <alignment horizontal="center"/>
    </xf>
    <xf numFmtId="0" fontId="7" fillId="0" borderId="0" xfId="0" applyFont="1" applyAlignment="1"/>
    <xf numFmtId="2" fontId="7" fillId="0" borderId="6" xfId="0" applyNumberFormat="1" applyFont="1" applyBorder="1" applyAlignment="1"/>
    <xf numFmtId="49" fontId="8" fillId="0" borderId="0" xfId="2" applyNumberFormat="1" applyFont="1"/>
    <xf numFmtId="0" fontId="7" fillId="0" borderId="0" xfId="0" applyFont="1" applyAlignment="1">
      <alignment vertical="center"/>
    </xf>
    <xf numFmtId="2" fontId="0" fillId="0" borderId="0" xfId="0" applyNumberFormat="1" applyAlignment="1"/>
    <xf numFmtId="0" fontId="9" fillId="0" borderId="0" xfId="0" applyFont="1" applyAlignment="1"/>
    <xf numFmtId="43" fontId="9" fillId="0" borderId="0" xfId="1" applyFont="1" applyBorder="1" applyAlignment="1">
      <alignment horizontal="right"/>
    </xf>
    <xf numFmtId="49" fontId="7" fillId="0" borderId="0" xfId="0" applyNumberFormat="1" applyFont="1" applyAlignment="1"/>
    <xf numFmtId="43" fontId="8" fillId="0" borderId="0" xfId="1" applyFont="1" applyBorder="1" applyAlignment="1">
      <alignment horizontal="right"/>
    </xf>
    <xf numFmtId="2" fontId="7" fillId="0" borderId="0" xfId="0" applyNumberFormat="1" applyFont="1" applyAlignment="1"/>
    <xf numFmtId="49" fontId="7" fillId="0" borderId="0" xfId="2" applyNumberFormat="1" applyFont="1"/>
    <xf numFmtId="0" fontId="9" fillId="0" borderId="0" xfId="0" quotePrefix="1" applyFont="1" applyAlignment="1">
      <alignment horizontal="left"/>
    </xf>
    <xf numFmtId="0" fontId="9" fillId="0" borderId="0" xfId="0" quotePrefix="1" applyFont="1" applyAlignment="1"/>
    <xf numFmtId="49" fontId="9" fillId="0" borderId="0" xfId="0" applyNumberFormat="1" applyFont="1" applyAlignment="1">
      <alignment horizontal="left"/>
    </xf>
    <xf numFmtId="49" fontId="9" fillId="0" borderId="0" xfId="0" applyNumberFormat="1" applyFont="1" applyAlignment="1"/>
    <xf numFmtId="43" fontId="0" fillId="0" borderId="0" xfId="0" applyNumberFormat="1" applyAlignment="1"/>
    <xf numFmtId="0" fontId="0" fillId="0" borderId="0" xfId="0" quotePrefix="1" applyAlignment="1"/>
    <xf numFmtId="41" fontId="0" fillId="0" borderId="0" xfId="0" applyNumberFormat="1" applyAlignment="1"/>
    <xf numFmtId="41" fontId="0" fillId="0" borderId="0" xfId="0" applyNumberFormat="1" applyAlignment="1">
      <alignment horizontal="right"/>
    </xf>
    <xf numFmtId="4" fontId="3" fillId="0" borderId="0" xfId="0" applyNumberFormat="1" applyFont="1" applyAlignment="1">
      <alignment horizontal="right" vertical="top" wrapText="1"/>
    </xf>
    <xf numFmtId="43" fontId="3" fillId="0" borderId="0" xfId="1" applyFont="1" applyAlignment="1">
      <alignment horizontal="right" vertical="top" wrapText="1"/>
    </xf>
    <xf numFmtId="0" fontId="2" fillId="0" borderId="6" xfId="0" applyFont="1" applyBorder="1" applyAlignment="1">
      <alignment vertical="top" wrapText="1"/>
    </xf>
    <xf numFmtId="4" fontId="2" fillId="0" borderId="6" xfId="0" applyNumberFormat="1" applyFont="1" applyBorder="1" applyAlignment="1">
      <alignment vertical="top" wrapText="1"/>
    </xf>
    <xf numFmtId="43" fontId="2" fillId="0" borderId="6" xfId="1" applyFont="1" applyBorder="1" applyAlignment="1">
      <alignment vertical="top" wrapText="1"/>
    </xf>
    <xf numFmtId="0" fontId="0" fillId="0" borderId="6" xfId="0" applyBorder="1">
      <alignment wrapText="1"/>
    </xf>
    <xf numFmtId="0" fontId="3" fillId="2" borderId="0" xfId="0" applyFont="1" applyFill="1" applyAlignment="1">
      <alignment vertical="top" wrapText="1"/>
    </xf>
    <xf numFmtId="43" fontId="3" fillId="2" borderId="0" xfId="1" applyFont="1" applyFill="1" applyAlignment="1">
      <alignment vertical="top" wrapText="1"/>
    </xf>
    <xf numFmtId="0" fontId="0" fillId="2" borderId="0" xfId="0" applyFill="1">
      <alignment wrapText="1"/>
    </xf>
    <xf numFmtId="0" fontId="4" fillId="2" borderId="0" xfId="0" applyFont="1" applyFill="1" applyAlignment="1">
      <alignment vertical="top" wrapText="1"/>
    </xf>
    <xf numFmtId="43" fontId="4" fillId="2" borderId="0" xfId="1" applyFont="1" applyFill="1" applyBorder="1" applyAlignment="1">
      <alignment vertical="top" wrapText="1"/>
    </xf>
    <xf numFmtId="43" fontId="0" fillId="2" borderId="0" xfId="0" applyNumberFormat="1" applyFill="1">
      <alignment wrapText="1"/>
    </xf>
    <xf numFmtId="0" fontId="8" fillId="0" borderId="11" xfId="3" applyFont="1" applyBorder="1" applyAlignment="1">
      <alignment horizontal="center"/>
    </xf>
    <xf numFmtId="0" fontId="10" fillId="0" borderId="0" xfId="4"/>
    <xf numFmtId="10" fontId="10" fillId="0" borderId="0" xfId="4" applyNumberFormat="1"/>
    <xf numFmtId="164" fontId="10" fillId="0" borderId="0" xfId="4" applyNumberFormat="1"/>
    <xf numFmtId="3" fontId="11" fillId="0" borderId="0" xfId="4" applyNumberFormat="1" applyFont="1"/>
    <xf numFmtId="0" fontId="11" fillId="0" borderId="0" xfId="4" applyFont="1"/>
    <xf numFmtId="2" fontId="11" fillId="0" borderId="0" xfId="4" applyNumberFormat="1" applyFont="1"/>
    <xf numFmtId="37" fontId="11" fillId="0" borderId="0" xfId="4" applyNumberFormat="1" applyFont="1"/>
    <xf numFmtId="39" fontId="11" fillId="0" borderId="0" xfId="4" applyNumberFormat="1" applyFont="1"/>
    <xf numFmtId="1" fontId="11" fillId="0" borderId="0" xfId="4" applyNumberFormat="1" applyFont="1"/>
    <xf numFmtId="0" fontId="12" fillId="0" borderId="0" xfId="4" applyFont="1"/>
    <xf numFmtId="10" fontId="11" fillId="0" borderId="0" xfId="4" applyNumberFormat="1" applyFont="1"/>
    <xf numFmtId="164" fontId="11" fillId="0" borderId="0" xfId="4" applyNumberFormat="1" applyFont="1"/>
    <xf numFmtId="0" fontId="11" fillId="0" borderId="0" xfId="4" applyFont="1" applyAlignment="1">
      <alignment horizontal="right"/>
    </xf>
    <xf numFmtId="37" fontId="13" fillId="0" borderId="0" xfId="4" applyNumberFormat="1" applyFont="1"/>
    <xf numFmtId="165" fontId="13" fillId="0" borderId="0" xfId="4" applyNumberFormat="1" applyFont="1"/>
    <xf numFmtId="0" fontId="13" fillId="0" borderId="4" xfId="4" applyFont="1" applyBorder="1" applyAlignment="1">
      <alignment horizontal="right"/>
    </xf>
    <xf numFmtId="0" fontId="14" fillId="0" borderId="4" xfId="4" quotePrefix="1" applyFont="1" applyBorder="1"/>
    <xf numFmtId="166" fontId="11" fillId="0" borderId="0" xfId="4" applyNumberFormat="1" applyFont="1"/>
    <xf numFmtId="3" fontId="13" fillId="0" borderId="0" xfId="4" applyNumberFormat="1" applyFont="1"/>
    <xf numFmtId="167" fontId="13" fillId="0" borderId="0" xfId="5" applyNumberFormat="1" applyFont="1"/>
    <xf numFmtId="37" fontId="15" fillId="0" borderId="3" xfId="4" applyNumberFormat="1" applyFont="1" applyBorder="1" applyAlignment="1">
      <alignment vertical="center"/>
    </xf>
    <xf numFmtId="0" fontId="13" fillId="0" borderId="3" xfId="4" applyFont="1" applyBorder="1"/>
    <xf numFmtId="0" fontId="16" fillId="0" borderId="0" xfId="4" applyFont="1" applyAlignment="1">
      <alignment wrapText="1"/>
    </xf>
    <xf numFmtId="0" fontId="17" fillId="0" borderId="0" xfId="4" applyFont="1"/>
    <xf numFmtId="0" fontId="16" fillId="0" borderId="11" xfId="4" applyFont="1" applyBorder="1" applyAlignment="1">
      <alignment wrapText="1"/>
    </xf>
    <xf numFmtId="0" fontId="16" fillId="0" borderId="12" xfId="4" applyFont="1" applyBorder="1" applyAlignment="1">
      <alignment wrapText="1"/>
    </xf>
    <xf numFmtId="0" fontId="16" fillId="0" borderId="12" xfId="5" applyNumberFormat="1" applyFont="1" applyBorder="1" applyAlignment="1">
      <alignment wrapText="1"/>
    </xf>
    <xf numFmtId="0" fontId="16" fillId="0" borderId="13" xfId="4" applyFont="1" applyBorder="1" applyAlignment="1">
      <alignment wrapText="1"/>
    </xf>
    <xf numFmtId="0" fontId="18" fillId="0" borderId="0" xfId="4" applyFont="1"/>
    <xf numFmtId="0" fontId="17" fillId="3" borderId="12" xfId="4" applyFont="1" applyFill="1" applyBorder="1" applyAlignment="1">
      <alignment wrapText="1"/>
    </xf>
    <xf numFmtId="43" fontId="10" fillId="0" borderId="0" xfId="1" applyFont="1" applyAlignment="1"/>
    <xf numFmtId="43" fontId="16" fillId="0" borderId="0" xfId="1" applyFont="1" applyAlignment="1">
      <alignment wrapText="1"/>
    </xf>
    <xf numFmtId="43" fontId="11" fillId="0" borderId="0" xfId="1" applyFont="1" applyAlignment="1"/>
    <xf numFmtId="43" fontId="13" fillId="0" borderId="0" xfId="1" applyFont="1" applyAlignment="1"/>
    <xf numFmtId="2" fontId="8" fillId="0" borderId="5" xfId="3" applyNumberFormat="1" applyFont="1" applyBorder="1" applyAlignment="1">
      <alignment horizontal="center"/>
    </xf>
    <xf numFmtId="2" fontId="8" fillId="0" borderId="14" xfId="3" applyNumberFormat="1" applyFont="1" applyBorder="1" applyAlignment="1">
      <alignment horizontal="center"/>
    </xf>
    <xf numFmtId="2" fontId="8" fillId="0" borderId="7" xfId="3" applyNumberFormat="1" applyFont="1" applyBorder="1" applyAlignment="1">
      <alignment horizontal="center"/>
    </xf>
  </cellXfs>
  <cellStyles count="6">
    <cellStyle name="Comma" xfId="1" builtinId="3"/>
    <cellStyle name="Comma 2" xfId="5" xr:uid="{6E1908AB-1705-4E7B-A31B-06B6505B46C6}"/>
    <cellStyle name="Normal" xfId="0" builtinId="0"/>
    <cellStyle name="Normal 2" xfId="2" xr:uid="{00000000-0005-0000-0000-000002000000}"/>
    <cellStyle name="Normal 2 2 2" xfId="3" xr:uid="{00000000-0005-0000-0000-000003000000}"/>
    <cellStyle name="Normal 3" xfId="4" xr:uid="{1F63ED14-B1A7-4F55-9C2C-88A2AA30F1DC}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7" formatCode="#,##0.00_);\(#,##0.00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5" formatCode="#,##0_);\(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5" formatCode="#,##0_);\(#,##0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164" formatCode="[$-409]mmm\-yy;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numFmt numFmtId="5" formatCode="#,##0_);\(#,##0\)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Segoe U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</font>
      <fill>
        <patternFill>
          <bgColor theme="6" tint="-0.49998474074526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OSPI Table" pivot="0" count="2" xr9:uid="{AD24887B-79BE-4479-8993-6999F9C3C36B}">
      <tableStyleElement type="wholeTable" dxfId="27"/>
      <tableStyleElement type="headerRow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EDC44BA-E6D5-428C-991A-CD7967D3C90F}" name="Table1061" displayName="Table1061" ref="B2:L299" totalsRowShown="0" headerRowDxfId="15" dataDxfId="13" headerRowBorderDxfId="14" tableBorderDxfId="12" totalsRowBorderDxfId="11">
  <tableColumns count="11">
    <tableColumn id="2" xr3:uid="{0F836A6E-8599-4D78-A446-7C2FFF0D7290}" name="CCDDD" dataDxfId="10"/>
    <tableColumn id="3" xr3:uid="{54D9CCA4-CB30-4F22-A1BC-276CCBEB6018}" name="District" dataDxfId="9"/>
    <tableColumn id="1" xr3:uid="{8976B4D5-54CF-40CD-AC6A-9F1139396DED}" name="Property Valuation W/O Timber" dataDxfId="8"/>
    <tableColumn id="10" xr3:uid="{1FD868D4-8246-4BCC-86C4-20C0903C5D25}" name="Greater of 1/2 TAV¹ or 80% Timber" dataDxfId="7"/>
    <tableColumn id="4" xr3:uid="{E69ED86F-118F-4698-9C06-C7EB3FCF50E2}" name="Levy Valuation With Timber" dataDxfId="6"/>
    <tableColumn id="5" xr3:uid="{23DD5665-B088-43A3-96B2-9E14D01F154B}" name="Levy Rate $/1000" dataDxfId="5"/>
    <tableColumn id="6" xr3:uid="{522B9625-7973-405C-8E05-153FDB1956BD}" name="Certified Levy Amount" dataDxfId="4"/>
    <tableColumn id="12" xr3:uid="{BC558CB4-C4C2-4B24-BF25-5EF99AB8CECE}" name="Excess Levy Ammount" dataDxfId="3" dataCellStyle="Normal 3">
      <calculatedColumnFormula>H3-(E3*G3)/1000</calculatedColumnFormula>
    </tableColumn>
    <tableColumn id="7" xr3:uid="{55C00002-A2B5-463B-9B08-C0741DAA3CB2}" name="Greater of 2019-20 or 2020-21 Resident FTE Students" dataDxfId="2" dataCellStyle="Comma"/>
    <tableColumn id="8" xr3:uid="{04B47766-33FE-48FC-B24E-4773C241BAA2}" name="Levy Valuation Per Student" dataDxfId="1">
      <calculatedColumnFormula>ROUND(F3/J3,0)</calculatedColumnFormula>
    </tableColumn>
    <tableColumn id="9" xr3:uid="{100AC1BD-E592-46BE-A1A3-EF0A2BAF11CA}" name="Certified Levy Per Student" dataDxfId="0">
      <calculatedColumnFormula>ROUND(H3/J3,0)</calculatedColumnFormula>
    </tableColumn>
  </tableColumns>
  <tableStyleInfo name="OSPI Table" showFirstColumn="0" showLastColumn="0" showRowStripes="1" showColumnStripes="0"/>
  <extLst>
    <ext xmlns:x14="http://schemas.microsoft.com/office/spreadsheetml/2009/9/main" uri="{504A1905-F514-4f6f-8877-14C23A59335A}">
      <x14:table altText="1061" altTextSummary="Analysis of Excess General Fund Levies Collectible in 2020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W383"/>
  <sheetViews>
    <sheetView tabSelected="1" workbookViewId="0">
      <selection activeCell="F7" sqref="F7"/>
    </sheetView>
  </sheetViews>
  <sheetFormatPr defaultColWidth="9.140625" defaultRowHeight="12.75"/>
  <cols>
    <col min="1" max="2" width="9.140625" style="4"/>
    <col min="3" max="3" width="24.42578125" style="4" bestFit="1" customWidth="1"/>
    <col min="4" max="4" width="19.85546875" style="47" customWidth="1"/>
    <col min="5" max="5" width="17.28515625" style="47" customWidth="1"/>
    <col min="6" max="6" width="17.28515625" style="48" customWidth="1"/>
    <col min="7" max="7" width="4.28515625" style="4" customWidth="1"/>
    <col min="8" max="8" width="11" style="4" bestFit="1" customWidth="1"/>
    <col min="9" max="10" width="9.140625" style="4"/>
    <col min="11" max="11" width="4.28515625" style="4" customWidth="1"/>
    <col min="12" max="14" width="9.140625" style="4"/>
    <col min="15" max="15" width="4.28515625" style="4" customWidth="1"/>
    <col min="16" max="18" width="9.140625" style="4"/>
    <col min="19" max="19" width="4.28515625" style="4" customWidth="1"/>
    <col min="20" max="16384" width="9.140625" style="4"/>
  </cols>
  <sheetData>
    <row r="2" spans="2:22" ht="15">
      <c r="D2" s="5"/>
      <c r="E2" s="6" t="s">
        <v>1026</v>
      </c>
      <c r="F2" s="7"/>
    </row>
    <row r="3" spans="2:22" ht="15">
      <c r="D3" s="5" t="s">
        <v>604</v>
      </c>
      <c r="E3" s="8" t="s">
        <v>605</v>
      </c>
      <c r="F3" s="7" t="s">
        <v>606</v>
      </c>
      <c r="H3" s="9"/>
      <c r="I3" s="10">
        <v>2019</v>
      </c>
      <c r="J3" s="11"/>
      <c r="L3" s="9"/>
      <c r="M3" s="10">
        <v>2020</v>
      </c>
      <c r="N3" s="11"/>
      <c r="P3" s="9"/>
      <c r="Q3" s="10">
        <v>2021</v>
      </c>
      <c r="R3" s="11"/>
      <c r="T3" s="96"/>
      <c r="U3" s="97" t="s">
        <v>607</v>
      </c>
      <c r="V3" s="98"/>
    </row>
    <row r="4" spans="2:22" ht="15">
      <c r="D4" s="12" t="s">
        <v>1058</v>
      </c>
      <c r="E4" s="13" t="s">
        <v>608</v>
      </c>
      <c r="F4" s="14" t="s">
        <v>608</v>
      </c>
      <c r="H4" s="15" t="s">
        <v>605</v>
      </c>
      <c r="I4" s="16" t="s">
        <v>606</v>
      </c>
      <c r="J4" s="17" t="s">
        <v>609</v>
      </c>
      <c r="L4" s="15" t="s">
        <v>605</v>
      </c>
      <c r="M4" s="16" t="s">
        <v>606</v>
      </c>
      <c r="N4" s="17" t="s">
        <v>609</v>
      </c>
      <c r="P4" s="15" t="s">
        <v>605</v>
      </c>
      <c r="Q4" s="16" t="s">
        <v>606</v>
      </c>
      <c r="R4" s="17" t="s">
        <v>609</v>
      </c>
      <c r="T4" s="18" t="s">
        <v>605</v>
      </c>
      <c r="U4" s="16" t="s">
        <v>606</v>
      </c>
      <c r="V4" s="17" t="s">
        <v>609</v>
      </c>
    </row>
    <row r="5" spans="2:22" ht="15">
      <c r="D5" s="61">
        <v>2021</v>
      </c>
      <c r="E5" s="19" t="s">
        <v>610</v>
      </c>
      <c r="F5" s="20" t="s">
        <v>610</v>
      </c>
      <c r="H5" s="21" t="s">
        <v>611</v>
      </c>
      <c r="I5" s="22" t="s">
        <v>611</v>
      </c>
      <c r="J5" s="23" t="s">
        <v>611</v>
      </c>
      <c r="L5" s="21" t="s">
        <v>611</v>
      </c>
      <c r="M5" s="22" t="s">
        <v>611</v>
      </c>
      <c r="N5" s="23" t="s">
        <v>611</v>
      </c>
      <c r="P5" s="21" t="s">
        <v>611</v>
      </c>
      <c r="Q5" s="22" t="s">
        <v>611</v>
      </c>
      <c r="R5" s="23" t="s">
        <v>611</v>
      </c>
      <c r="T5" s="24" t="s">
        <v>611</v>
      </c>
      <c r="U5" s="22" t="s">
        <v>611</v>
      </c>
      <c r="V5" s="23" t="s">
        <v>611</v>
      </c>
    </row>
    <row r="6" spans="2:22" ht="15">
      <c r="D6" s="25"/>
      <c r="E6" s="25"/>
      <c r="F6" s="26"/>
    </row>
    <row r="7" spans="2:22" ht="15">
      <c r="B7" s="27" t="s">
        <v>612</v>
      </c>
      <c r="C7" s="28" t="s">
        <v>613</v>
      </c>
      <c r="D7" s="29">
        <f>SUM(D8:D380)/2</f>
        <v>2379464922.6770649</v>
      </c>
      <c r="E7" s="29">
        <f>SUM(E9:E380)/2</f>
        <v>1291229319.4100003</v>
      </c>
      <c r="F7" s="29">
        <f>SUM(F9:F380)/2</f>
        <v>943001364.39999962</v>
      </c>
      <c r="G7" s="30"/>
      <c r="H7" s="31">
        <v>54.736307995213473</v>
      </c>
      <c r="I7" s="31">
        <v>44.186069593029799</v>
      </c>
      <c r="J7" s="31">
        <v>98.922377588243279</v>
      </c>
      <c r="K7" s="30"/>
      <c r="L7" s="31">
        <v>58.47960666635489</v>
      </c>
      <c r="M7" s="31">
        <v>43.048652520875891</v>
      </c>
      <c r="N7" s="31">
        <v>101.52825918723079</v>
      </c>
      <c r="O7" s="30"/>
      <c r="P7" s="31">
        <f>IFERROR(IF(E7&gt;0,E7/D7*100,0),0)</f>
        <v>54.265532855902606</v>
      </c>
      <c r="Q7" s="31">
        <f>IFERROR(IF(F7&gt;0,F7/D7*100,0),0)</f>
        <v>39.630815962567624</v>
      </c>
      <c r="R7" s="31">
        <f>P7+Q7</f>
        <v>93.89634881847023</v>
      </c>
      <c r="S7" s="30"/>
      <c r="T7" s="31">
        <f>AVERAGE(H7,L7,P7)</f>
        <v>55.827149172490323</v>
      </c>
      <c r="U7" s="31">
        <f>AVERAGE(I7,M7,Q7)</f>
        <v>42.288512692157774</v>
      </c>
      <c r="V7" s="31">
        <f>AVERAGE(J7,N7,R7)</f>
        <v>98.115661864648089</v>
      </c>
    </row>
    <row r="8" spans="2:22" ht="15">
      <c r="B8" s="32" t="s">
        <v>614</v>
      </c>
      <c r="C8" s="33"/>
      <c r="D8" s="25"/>
      <c r="E8" s="25"/>
      <c r="F8" s="26"/>
      <c r="H8" s="34"/>
      <c r="I8" s="34"/>
      <c r="J8" s="34"/>
      <c r="L8" s="34"/>
      <c r="M8" s="34"/>
      <c r="N8" s="34"/>
      <c r="P8" s="34"/>
      <c r="Q8" s="34"/>
      <c r="R8" s="34"/>
      <c r="T8" s="34"/>
      <c r="U8" s="34"/>
      <c r="V8" s="34"/>
    </row>
    <row r="9" spans="2:22" ht="15">
      <c r="B9" s="35" t="s">
        <v>8</v>
      </c>
      <c r="C9" s="35" t="s">
        <v>615</v>
      </c>
      <c r="D9" s="36">
        <f>IFERROR(VLOOKUP(B9,'1061(22)Table'!$B$3:$I$297,8,0),0)</f>
        <v>150000</v>
      </c>
      <c r="E9" s="36">
        <f>IFERROR(VLOOKUP(B9,'197 DATA'!$B$5:$M$299,12,0),0)</f>
        <v>95630.239999999991</v>
      </c>
      <c r="F9" s="36">
        <f>IFERROR(VLOOKUP(B9,'197 DATA'!$B$5:$M$299,4,0),0)</f>
        <v>44496.28</v>
      </c>
      <c r="H9" s="34">
        <v>0</v>
      </c>
      <c r="I9" s="34">
        <v>0</v>
      </c>
      <c r="J9" s="34">
        <v>0</v>
      </c>
      <c r="L9" s="34">
        <v>69.144112676056338</v>
      </c>
      <c r="M9" s="34">
        <v>18.337845070422539</v>
      </c>
      <c r="N9" s="34">
        <v>87.481957746478884</v>
      </c>
      <c r="P9" s="34">
        <f>IFERROR(IF(E9&gt;0,E9/D9*100,0),0)</f>
        <v>63.753493333333324</v>
      </c>
      <c r="Q9" s="34">
        <f t="shared" ref="Q9:Q14" si="0">IFERROR(IF(F9&gt;0,F9/D9*100,0),0)</f>
        <v>29.664186666666666</v>
      </c>
      <c r="R9" s="34">
        <f>P9+Q9</f>
        <v>93.41767999999999</v>
      </c>
      <c r="T9" s="34">
        <f t="shared" ref="T9:V14" si="1">IF(AND(H9&gt;0,L9&gt;0,L9&gt;0),AVERAGE(H9,L9,P9),AVERAGE(L9,P9))</f>
        <v>66.448803004694838</v>
      </c>
      <c r="U9" s="34">
        <f t="shared" si="1"/>
        <v>24.001015868544602</v>
      </c>
      <c r="V9" s="34">
        <f t="shared" si="1"/>
        <v>90.449818873239437</v>
      </c>
    </row>
    <row r="10" spans="2:22" ht="15">
      <c r="B10" s="35" t="s">
        <v>11</v>
      </c>
      <c r="C10" s="35" t="s">
        <v>616</v>
      </c>
      <c r="D10" s="36">
        <f>IFERROR(VLOOKUP(B10,'1061(22)Table'!$B$3:$I$297,8,0),0)</f>
        <v>50000</v>
      </c>
      <c r="E10" s="36">
        <f>IFERROR(VLOOKUP(B10,'197 DATA'!$B$5:$M$299,12,0),0)</f>
        <v>38606.22</v>
      </c>
      <c r="F10" s="36">
        <f>IFERROR(VLOOKUP(B10,'197 DATA'!$B$5:$M$299,4,0),0)</f>
        <v>11528.88</v>
      </c>
      <c r="H10" s="34">
        <v>73.846710885680849</v>
      </c>
      <c r="I10" s="34">
        <v>9.3797268825595008</v>
      </c>
      <c r="J10" s="34">
        <v>83.226437768240345</v>
      </c>
      <c r="L10" s="34">
        <v>93.106500000000011</v>
      </c>
      <c r="M10" s="34">
        <v>21.181125000000002</v>
      </c>
      <c r="N10" s="34">
        <v>114.28762500000002</v>
      </c>
      <c r="P10" s="34">
        <f t="shared" ref="P10:P14" si="2">IFERROR(IF(E10&gt;0,E10/D10*100,0),0)</f>
        <v>77.212440000000001</v>
      </c>
      <c r="Q10" s="34">
        <f t="shared" si="0"/>
        <v>23.057759999999998</v>
      </c>
      <c r="R10" s="34">
        <f t="shared" ref="R10:R72" si="3">P10+Q10</f>
        <v>100.2702</v>
      </c>
      <c r="T10" s="34">
        <f t="shared" si="1"/>
        <v>81.388550295226949</v>
      </c>
      <c r="U10" s="34">
        <f t="shared" si="1"/>
        <v>17.872870627519834</v>
      </c>
      <c r="V10" s="34">
        <f t="shared" si="1"/>
        <v>99.26142092274678</v>
      </c>
    </row>
    <row r="11" spans="2:22" ht="15">
      <c r="B11" s="35" t="s">
        <v>13</v>
      </c>
      <c r="C11" s="35" t="s">
        <v>617</v>
      </c>
      <c r="D11" s="36">
        <f>IFERROR(VLOOKUP(B11,'1061(22)Table'!$B$3:$I$297,8,0),0)</f>
        <v>2435000</v>
      </c>
      <c r="E11" s="36">
        <f>IFERROR(VLOOKUP(B11,'197 DATA'!$B$5:$M$299,12,0),0)</f>
        <v>1503350.72</v>
      </c>
      <c r="F11" s="36">
        <f>IFERROR(VLOOKUP(B11,'197 DATA'!$B$5:$M$299,4,0),0)</f>
        <v>952889.99</v>
      </c>
      <c r="H11" s="34">
        <v>59.812713888888894</v>
      </c>
      <c r="I11" s="34">
        <v>41.728325462962964</v>
      </c>
      <c r="J11" s="34">
        <v>101.54103935185185</v>
      </c>
      <c r="L11" s="34">
        <v>66.288431018518509</v>
      </c>
      <c r="M11" s="34">
        <v>41.485736111111109</v>
      </c>
      <c r="N11" s="34">
        <v>107.77416712962962</v>
      </c>
      <c r="P11" s="34">
        <f t="shared" si="2"/>
        <v>61.739249281314166</v>
      </c>
      <c r="Q11" s="34">
        <f t="shared" si="0"/>
        <v>39.133059137577</v>
      </c>
      <c r="R11" s="34">
        <f t="shared" si="3"/>
        <v>100.87230841889117</v>
      </c>
      <c r="T11" s="34">
        <f t="shared" si="1"/>
        <v>62.613464729573856</v>
      </c>
      <c r="U11" s="34">
        <f t="shared" si="1"/>
        <v>40.782373570550355</v>
      </c>
      <c r="V11" s="34">
        <f t="shared" si="1"/>
        <v>103.39583830012423</v>
      </c>
    </row>
    <row r="12" spans="2:22" ht="15">
      <c r="B12" s="35" t="s">
        <v>15</v>
      </c>
      <c r="C12" s="35" t="s">
        <v>618</v>
      </c>
      <c r="D12" s="36">
        <f>IFERROR(VLOOKUP(B12,'1061(22)Table'!$B$3:$I$297,8,0),0)</f>
        <v>525000</v>
      </c>
      <c r="E12" s="36">
        <f>IFERROR(VLOOKUP(B12,'197 DATA'!$B$5:$M$299,12,0),0)</f>
        <v>357895.70999999996</v>
      </c>
      <c r="F12" s="36">
        <f>IFERROR(VLOOKUP(B12,'197 DATA'!$B$5:$M$299,4,0),0)</f>
        <v>164609.85</v>
      </c>
      <c r="H12" s="34">
        <v>66.754329077311851</v>
      </c>
      <c r="I12" s="34">
        <v>19.194026886823291</v>
      </c>
      <c r="J12" s="34">
        <v>85.948355964135146</v>
      </c>
      <c r="L12" s="34">
        <v>68.324066536203517</v>
      </c>
      <c r="M12" s="34">
        <v>33.956962818003909</v>
      </c>
      <c r="N12" s="34">
        <v>102.28102935420742</v>
      </c>
      <c r="P12" s="34">
        <f t="shared" si="2"/>
        <v>68.170611428571419</v>
      </c>
      <c r="Q12" s="34">
        <f t="shared" si="0"/>
        <v>31.354257142857143</v>
      </c>
      <c r="R12" s="34">
        <f t="shared" si="3"/>
        <v>99.524868571428556</v>
      </c>
      <c r="T12" s="34">
        <f t="shared" si="1"/>
        <v>67.749669014028925</v>
      </c>
      <c r="U12" s="34">
        <f t="shared" si="1"/>
        <v>28.168415615894776</v>
      </c>
      <c r="V12" s="34">
        <f t="shared" si="1"/>
        <v>95.918084629923712</v>
      </c>
    </row>
    <row r="13" spans="2:22" ht="15">
      <c r="B13" s="35" t="s">
        <v>17</v>
      </c>
      <c r="C13" s="35" t="s">
        <v>619</v>
      </c>
      <c r="D13" s="36">
        <f>IFERROR(VLOOKUP(B13,'1061(22)Table'!$B$3:$I$297,8,0),0)</f>
        <v>877500</v>
      </c>
      <c r="E13" s="36">
        <f>IFERROR(VLOOKUP(B13,'197 DATA'!$B$5:$M$299,12,0),0)</f>
        <v>582978.55999999994</v>
      </c>
      <c r="F13" s="36">
        <f>IFERROR(VLOOKUP(B13,'197 DATA'!$B$5:$M$299,4,0),0)</f>
        <v>296271.03000000003</v>
      </c>
      <c r="H13" s="34">
        <v>65.771127270178894</v>
      </c>
      <c r="I13" s="34">
        <v>14.433491623133163</v>
      </c>
      <c r="J13" s="34">
        <v>80.204618893312059</v>
      </c>
      <c r="L13" s="34">
        <v>88.267643828145111</v>
      </c>
      <c r="M13" s="34">
        <v>34.397275404446439</v>
      </c>
      <c r="N13" s="34">
        <v>122.66491923259156</v>
      </c>
      <c r="P13" s="34">
        <f t="shared" si="2"/>
        <v>66.436303133903124</v>
      </c>
      <c r="Q13" s="34">
        <f t="shared" si="0"/>
        <v>33.763080341880347</v>
      </c>
      <c r="R13" s="34">
        <f t="shared" si="3"/>
        <v>100.19938347578346</v>
      </c>
      <c r="T13" s="34">
        <f t="shared" si="1"/>
        <v>73.491691410742376</v>
      </c>
      <c r="U13" s="34">
        <f t="shared" si="1"/>
        <v>27.53128245648665</v>
      </c>
      <c r="V13" s="34">
        <f t="shared" si="1"/>
        <v>101.02297386722903</v>
      </c>
    </row>
    <row r="14" spans="2:22" ht="15">
      <c r="B14" s="37" t="s">
        <v>620</v>
      </c>
      <c r="C14" s="33" t="s">
        <v>621</v>
      </c>
      <c r="D14" s="38">
        <f>SUM(D9:D13)</f>
        <v>4037500</v>
      </c>
      <c r="E14" s="38">
        <f t="shared" ref="E14" si="4">SUM(E9:E13)</f>
        <v>2578461.4499999997</v>
      </c>
      <c r="F14" s="38">
        <f>SUM(F9:F13)</f>
        <v>1469796.03</v>
      </c>
      <c r="G14" s="30"/>
      <c r="H14" s="39">
        <v>63.717056582281948</v>
      </c>
      <c r="I14" s="39">
        <v>33.559615313789202</v>
      </c>
      <c r="J14" s="39">
        <v>97.27667189607115</v>
      </c>
      <c r="K14" s="30"/>
      <c r="L14" s="39">
        <v>71.117017169075766</v>
      </c>
      <c r="M14" s="39">
        <v>37.895600404742588</v>
      </c>
      <c r="N14" s="39">
        <v>109.01261757381835</v>
      </c>
      <c r="O14" s="30"/>
      <c r="P14" s="39">
        <f t="shared" si="2"/>
        <v>63.862822291021672</v>
      </c>
      <c r="Q14" s="39">
        <f t="shared" si="0"/>
        <v>36.403616842105265</v>
      </c>
      <c r="R14" s="39">
        <f t="shared" si="3"/>
        <v>100.26643913312694</v>
      </c>
      <c r="S14" s="30"/>
      <c r="T14" s="39">
        <f t="shared" si="1"/>
        <v>66.232298680793136</v>
      </c>
      <c r="U14" s="39">
        <f t="shared" si="1"/>
        <v>35.952944186879016</v>
      </c>
      <c r="V14" s="39">
        <f t="shared" si="1"/>
        <v>102.18524286767213</v>
      </c>
    </row>
    <row r="15" spans="2:22" ht="15">
      <c r="B15" s="40" t="s">
        <v>622</v>
      </c>
      <c r="C15" s="33"/>
      <c r="D15" s="36"/>
      <c r="E15" s="36"/>
      <c r="F15" s="36"/>
      <c r="H15" s="34"/>
      <c r="I15" s="34"/>
      <c r="J15" s="34"/>
      <c r="L15" s="34"/>
      <c r="M15" s="34"/>
      <c r="N15" s="34"/>
      <c r="P15" s="34"/>
      <c r="Q15" s="34"/>
      <c r="R15" s="34"/>
      <c r="T15" s="34"/>
      <c r="U15" s="34"/>
      <c r="V15" s="34"/>
    </row>
    <row r="16" spans="2:22" ht="15">
      <c r="B16" s="35" t="s">
        <v>19</v>
      </c>
      <c r="C16" s="35" t="s">
        <v>623</v>
      </c>
      <c r="D16" s="36">
        <f>IFERROR(VLOOKUP(B16,'1061(22)Table'!$B$3:$I$297,8,0),0)</f>
        <v>3110709</v>
      </c>
      <c r="E16" s="36">
        <f>IFERROR(VLOOKUP(B16,'197 DATA'!$B$5:$M$299,12,0),0)</f>
        <v>1850733.69</v>
      </c>
      <c r="F16" s="36">
        <f>IFERROR(VLOOKUP(B16,'197 DATA'!$B$5:$M$299,4,0),0)</f>
        <v>1103035.69</v>
      </c>
      <c r="H16" s="34">
        <v>57.626912122680807</v>
      </c>
      <c r="I16" s="34">
        <v>41.569501181328711</v>
      </c>
      <c r="J16" s="34">
        <v>99.196413304009525</v>
      </c>
      <c r="L16" s="34">
        <v>66.334933332918439</v>
      </c>
      <c r="M16" s="34">
        <v>41.338539166667317</v>
      </c>
      <c r="N16" s="34">
        <v>107.67347249958576</v>
      </c>
      <c r="P16" s="34">
        <f>IFERROR(IF(E16&gt;0,E16/D16*100,0),0)</f>
        <v>59.495558408067097</v>
      </c>
      <c r="Q16" s="34">
        <f>IFERROR(IF(F16&gt;0,F16/D16*100,0),0)</f>
        <v>35.459301721890405</v>
      </c>
      <c r="R16" s="34">
        <f t="shared" si="3"/>
        <v>94.954860129957495</v>
      </c>
      <c r="T16" s="34">
        <f t="shared" ref="T16:V18" si="5">IF(AND(H16&gt;0,L16&gt;0,L16&gt;0),AVERAGE(H16,L16,P16),AVERAGE(L16,P16))</f>
        <v>61.152467954555448</v>
      </c>
      <c r="U16" s="34">
        <f t="shared" si="5"/>
        <v>39.455780689962147</v>
      </c>
      <c r="V16" s="34">
        <f t="shared" si="5"/>
        <v>100.60824864451759</v>
      </c>
    </row>
    <row r="17" spans="2:22" ht="15">
      <c r="B17" s="35" t="s">
        <v>21</v>
      </c>
      <c r="C17" s="35" t="s">
        <v>624</v>
      </c>
      <c r="D17" s="36">
        <f>IFERROR(VLOOKUP(B17,'1061(22)Table'!$B$3:$I$297,8,0),0)</f>
        <v>1016248.74529032</v>
      </c>
      <c r="E17" s="36">
        <f>IFERROR(VLOOKUP(B17,'197 DATA'!$B$5:$M$299,12,0),0)</f>
        <v>601881.34</v>
      </c>
      <c r="F17" s="36">
        <f>IFERROR(VLOOKUP(B17,'197 DATA'!$B$5:$M$299,4,0),0)</f>
        <v>236931.91</v>
      </c>
      <c r="H17" s="34">
        <v>57.938820472440945</v>
      </c>
      <c r="I17" s="34">
        <v>41.475820472440951</v>
      </c>
      <c r="J17" s="34">
        <v>99.414640944881896</v>
      </c>
      <c r="L17" s="34">
        <v>60.669036556333268</v>
      </c>
      <c r="M17" s="34">
        <v>41.348640203711454</v>
      </c>
      <c r="N17" s="34">
        <v>102.01767676004472</v>
      </c>
      <c r="P17" s="34">
        <f>IFERROR(IF(E17&gt;0,E17/D17*100,0),0)</f>
        <v>59.22578923608468</v>
      </c>
      <c r="Q17" s="34">
        <f>IFERROR(IF(F17&gt;0,F17/D17*100,0),0)</f>
        <v>23.31436187233016</v>
      </c>
      <c r="R17" s="34">
        <f t="shared" si="3"/>
        <v>82.540151108414847</v>
      </c>
      <c r="T17" s="34">
        <f t="shared" si="5"/>
        <v>59.277882088286297</v>
      </c>
      <c r="U17" s="34">
        <f t="shared" si="5"/>
        <v>35.379607516160853</v>
      </c>
      <c r="V17" s="34">
        <f t="shared" si="5"/>
        <v>94.657489604447164</v>
      </c>
    </row>
    <row r="18" spans="2:22" ht="15">
      <c r="B18" s="37" t="s">
        <v>625</v>
      </c>
      <c r="C18" s="33" t="s">
        <v>626</v>
      </c>
      <c r="D18" s="38">
        <f>SUM(D16:D17)</f>
        <v>4126957.7452903199</v>
      </c>
      <c r="E18" s="38">
        <f t="shared" ref="E18" si="6">SUM(E16:E17)</f>
        <v>2452615.0299999998</v>
      </c>
      <c r="F18" s="38">
        <f>SUM(F16:F17)</f>
        <v>1339967.5999999999</v>
      </c>
      <c r="G18" s="30"/>
      <c r="H18" s="39">
        <v>57.688693800115665</v>
      </c>
      <c r="I18" s="39">
        <v>41.550945245449391</v>
      </c>
      <c r="J18" s="39">
        <v>99.239639045565056</v>
      </c>
      <c r="K18" s="30"/>
      <c r="L18" s="39">
        <v>65.215006475889552</v>
      </c>
      <c r="M18" s="39">
        <v>41.340535747811593</v>
      </c>
      <c r="N18" s="39">
        <v>106.55554222370114</v>
      </c>
      <c r="O18" s="30"/>
      <c r="P18" s="39">
        <f>IFERROR(IF(E18&gt;0,E18/D18*100,0),0)</f>
        <v>59.42912870379935</v>
      </c>
      <c r="Q18" s="39">
        <f>IFERROR(IF(F18&gt;0,F18/D18*100,0),0)</f>
        <v>32.468653247762703</v>
      </c>
      <c r="R18" s="39">
        <f t="shared" si="3"/>
        <v>91.897781951562052</v>
      </c>
      <c r="S18" s="30"/>
      <c r="T18" s="39">
        <f t="shared" si="5"/>
        <v>60.777609659934853</v>
      </c>
      <c r="U18" s="39">
        <f t="shared" si="5"/>
        <v>38.453378080341231</v>
      </c>
      <c r="V18" s="39">
        <f t="shared" si="5"/>
        <v>99.230987740276078</v>
      </c>
    </row>
    <row r="19" spans="2:22" ht="15">
      <c r="B19" s="32" t="s">
        <v>627</v>
      </c>
      <c r="C19" s="33"/>
      <c r="D19" s="36"/>
      <c r="E19" s="36"/>
      <c r="F19" s="36"/>
      <c r="H19" s="34"/>
      <c r="I19" s="34"/>
      <c r="J19" s="34"/>
      <c r="L19" s="34"/>
      <c r="M19" s="34"/>
      <c r="N19" s="34"/>
      <c r="P19" s="34"/>
      <c r="Q19" s="34"/>
      <c r="R19" s="34"/>
      <c r="T19" s="34"/>
      <c r="U19" s="34"/>
      <c r="V19" s="34"/>
    </row>
    <row r="20" spans="2:22" ht="15">
      <c r="B20" s="41" t="s">
        <v>23</v>
      </c>
      <c r="C20" s="35" t="s">
        <v>628</v>
      </c>
      <c r="D20" s="36">
        <f>IFERROR(VLOOKUP(B20,'1061(22)Table'!$B$3:$I$297,8,0),0)</f>
        <v>18150000</v>
      </c>
      <c r="E20" s="36">
        <f>IFERROR(VLOOKUP(B20,'197 DATA'!$B$5:$M$299,12,0),0)</f>
        <v>10510400.15</v>
      </c>
      <c r="F20" s="36">
        <f>IFERROR(VLOOKUP(B20,'197 DATA'!$B$5:$M$299,4,0),0)</f>
        <v>6936811.6699999999</v>
      </c>
      <c r="H20" s="34">
        <v>57.277634074074079</v>
      </c>
      <c r="I20" s="34">
        <v>43.621513670033671</v>
      </c>
      <c r="J20" s="34">
        <v>100.89914774410775</v>
      </c>
      <c r="L20" s="34">
        <v>64.37408666666667</v>
      </c>
      <c r="M20" s="34">
        <v>43.356230168350166</v>
      </c>
      <c r="N20" s="34">
        <v>107.73031683501684</v>
      </c>
      <c r="P20" s="34">
        <f t="shared" ref="P20:P26" si="7">IFERROR(IF(E20&gt;0,E20/D20*100,0),0)</f>
        <v>57.908540771349863</v>
      </c>
      <c r="Q20" s="34">
        <f t="shared" ref="Q20:Q26" si="8">IFERROR(IF(F20&gt;0,F20/D20*100,0),0)</f>
        <v>38.219348044077137</v>
      </c>
      <c r="R20" s="34">
        <f t="shared" si="3"/>
        <v>96.127888815426999</v>
      </c>
      <c r="T20" s="34">
        <f t="shared" ref="T20:V26" si="9">IF(AND(H20&gt;0,L20&gt;0,L20&gt;0),AVERAGE(H20,L20,P20),AVERAGE(L20,P20))</f>
        <v>59.853420504030204</v>
      </c>
      <c r="U20" s="34">
        <f t="shared" si="9"/>
        <v>41.732363960820329</v>
      </c>
      <c r="V20" s="34">
        <f t="shared" si="9"/>
        <v>101.58578446485053</v>
      </c>
    </row>
    <row r="21" spans="2:22" ht="15">
      <c r="B21" s="35" t="s">
        <v>25</v>
      </c>
      <c r="C21" s="35" t="s">
        <v>629</v>
      </c>
      <c r="D21" s="36">
        <f>IFERROR(VLOOKUP(B21,'1061(22)Table'!$B$3:$I$297,8,0),0)</f>
        <v>364314</v>
      </c>
      <c r="E21" s="36">
        <f>IFERROR(VLOOKUP(B21,'197 DATA'!$B$5:$M$299,12,0),0)</f>
        <v>194084.59999999998</v>
      </c>
      <c r="F21" s="36">
        <f>IFERROR(VLOOKUP(B21,'197 DATA'!$B$5:$M$299,4,0),0)</f>
        <v>149912.25</v>
      </c>
      <c r="H21" s="34">
        <v>54.922561693193394</v>
      </c>
      <c r="I21" s="34">
        <v>45.03390743222598</v>
      </c>
      <c r="J21" s="34">
        <v>99.956469125419375</v>
      </c>
      <c r="L21" s="34">
        <v>57.376960008712828</v>
      </c>
      <c r="M21" s="34">
        <v>44.40293210950334</v>
      </c>
      <c r="N21" s="34">
        <v>101.77989211821617</v>
      </c>
      <c r="P21" s="34">
        <f t="shared" si="7"/>
        <v>53.273988921644509</v>
      </c>
      <c r="Q21" s="34">
        <f t="shared" si="8"/>
        <v>41.149187239579042</v>
      </c>
      <c r="R21" s="34">
        <f t="shared" si="3"/>
        <v>94.423176161223552</v>
      </c>
      <c r="T21" s="34">
        <f t="shared" si="9"/>
        <v>55.191170207850242</v>
      </c>
      <c r="U21" s="34">
        <f t="shared" si="9"/>
        <v>43.528675593769456</v>
      </c>
      <c r="V21" s="34">
        <f t="shared" si="9"/>
        <v>98.719845801619684</v>
      </c>
    </row>
    <row r="22" spans="2:22" ht="15">
      <c r="B22" s="42" t="s">
        <v>27</v>
      </c>
      <c r="C22" s="35" t="s">
        <v>630</v>
      </c>
      <c r="D22" s="36">
        <f>IFERROR(VLOOKUP(B22,'1061(22)Table'!$B$3:$I$297,8,0),0)</f>
        <v>1448076</v>
      </c>
      <c r="E22" s="36">
        <f>IFERROR(VLOOKUP(B22,'197 DATA'!$B$5:$M$299,12,0),0)</f>
        <v>837848.4</v>
      </c>
      <c r="F22" s="36">
        <f>IFERROR(VLOOKUP(B22,'197 DATA'!$B$5:$M$299,4,0),0)</f>
        <v>7046.35</v>
      </c>
      <c r="H22" s="34">
        <v>57.997922000000003</v>
      </c>
      <c r="I22" s="34">
        <v>42.529758000000001</v>
      </c>
      <c r="J22" s="34">
        <v>100.52768</v>
      </c>
      <c r="L22" s="34">
        <v>2.6279053333333304</v>
      </c>
      <c r="M22" s="34">
        <v>42.077667333333338</v>
      </c>
      <c r="N22" s="34">
        <v>44.705572666666669</v>
      </c>
      <c r="P22" s="34">
        <f t="shared" si="7"/>
        <v>57.85942174305768</v>
      </c>
      <c r="Q22" s="34">
        <f t="shared" si="8"/>
        <v>0.4866008413923027</v>
      </c>
      <c r="R22" s="34">
        <f t="shared" si="3"/>
        <v>58.346022584449983</v>
      </c>
      <c r="T22" s="34">
        <f t="shared" si="9"/>
        <v>39.495083025463671</v>
      </c>
      <c r="U22" s="34">
        <f t="shared" si="9"/>
        <v>28.364675391575215</v>
      </c>
      <c r="V22" s="34">
        <f t="shared" si="9"/>
        <v>67.85975841703889</v>
      </c>
    </row>
    <row r="23" spans="2:22" ht="15">
      <c r="B23" s="35" t="s">
        <v>29</v>
      </c>
      <c r="C23" s="35" t="s">
        <v>631</v>
      </c>
      <c r="D23" s="36">
        <f>IFERROR(VLOOKUP(B23,'1061(22)Table'!$B$3:$I$297,8,0),0)</f>
        <v>1177099</v>
      </c>
      <c r="E23" s="36">
        <f>IFERROR(VLOOKUP(B23,'197 DATA'!$B$5:$M$299,12,0),0)</f>
        <v>706713.62</v>
      </c>
      <c r="F23" s="36">
        <f>IFERROR(VLOOKUP(B23,'197 DATA'!$B$5:$M$299,4,0),0)</f>
        <v>445827.64</v>
      </c>
      <c r="H23" s="34">
        <v>58.449169999999995</v>
      </c>
      <c r="I23" s="34">
        <v>43.436145000000003</v>
      </c>
      <c r="J23" s="34">
        <v>101.88531499999999</v>
      </c>
      <c r="L23" s="34">
        <v>67.834824999999981</v>
      </c>
      <c r="M23" s="34">
        <v>42.999713</v>
      </c>
      <c r="N23" s="34">
        <v>110.83453799999998</v>
      </c>
      <c r="P23" s="34">
        <f t="shared" si="7"/>
        <v>60.038588088172709</v>
      </c>
      <c r="Q23" s="34">
        <f t="shared" si="8"/>
        <v>37.875118405503699</v>
      </c>
      <c r="R23" s="34">
        <f t="shared" si="3"/>
        <v>97.913706493676415</v>
      </c>
      <c r="T23" s="34">
        <f t="shared" si="9"/>
        <v>62.107527696057559</v>
      </c>
      <c r="U23" s="34">
        <f t="shared" si="9"/>
        <v>41.436992135167898</v>
      </c>
      <c r="V23" s="34">
        <f t="shared" si="9"/>
        <v>103.54451983122546</v>
      </c>
    </row>
    <row r="24" spans="2:22" ht="15">
      <c r="B24" s="35" t="s">
        <v>31</v>
      </c>
      <c r="C24" s="35" t="s">
        <v>632</v>
      </c>
      <c r="D24" s="36">
        <f>IFERROR(VLOOKUP(B24,'1061(22)Table'!$B$3:$I$297,8,0),0)</f>
        <v>3668960</v>
      </c>
      <c r="E24" s="36">
        <f>IFERROR(VLOOKUP(B24,'197 DATA'!$B$5:$M$299,12,0),0)</f>
        <v>1943826.8300000003</v>
      </c>
      <c r="F24" s="36">
        <f>IFERROR(VLOOKUP(B24,'197 DATA'!$B$5:$M$299,4,0),0)</f>
        <v>1242160.1399999999</v>
      </c>
      <c r="H24" s="34">
        <v>53.719701210520569</v>
      </c>
      <c r="I24" s="34">
        <v>40.469000213029702</v>
      </c>
      <c r="J24" s="34">
        <v>94.18870142355027</v>
      </c>
      <c r="L24" s="34">
        <v>62.854587582062393</v>
      </c>
      <c r="M24" s="34">
        <v>40.124605435465519</v>
      </c>
      <c r="N24" s="34">
        <v>102.9791930175279</v>
      </c>
      <c r="P24" s="34">
        <f t="shared" si="7"/>
        <v>52.980322216649952</v>
      </c>
      <c r="Q24" s="34">
        <f t="shared" si="8"/>
        <v>33.855919388600583</v>
      </c>
      <c r="R24" s="34">
        <f t="shared" si="3"/>
        <v>86.836241605250535</v>
      </c>
      <c r="T24" s="34">
        <f t="shared" si="9"/>
        <v>56.51820366974431</v>
      </c>
      <c r="U24" s="34">
        <f t="shared" si="9"/>
        <v>38.14984167903193</v>
      </c>
      <c r="V24" s="34">
        <f t="shared" si="9"/>
        <v>94.668045348776232</v>
      </c>
    </row>
    <row r="25" spans="2:22" ht="15">
      <c r="B25" s="35" t="s">
        <v>33</v>
      </c>
      <c r="C25" s="35" t="s">
        <v>633</v>
      </c>
      <c r="D25" s="36">
        <f>IFERROR(VLOOKUP(B25,'1061(22)Table'!$B$3:$I$297,8,0),0)</f>
        <v>26000000</v>
      </c>
      <c r="E25" s="36">
        <f>IFERROR(VLOOKUP(B25,'197 DATA'!$B$5:$M$299,12,0),0)</f>
        <v>14830640.449999999</v>
      </c>
      <c r="F25" s="36">
        <f>IFERROR(VLOOKUP(B25,'197 DATA'!$B$5:$M$299,4,0),0)</f>
        <v>10525215.890000001</v>
      </c>
      <c r="H25" s="34">
        <v>56.167617559425274</v>
      </c>
      <c r="I25" s="34">
        <v>43.595548807641769</v>
      </c>
      <c r="J25" s="34">
        <v>99.763166367067043</v>
      </c>
      <c r="L25" s="34">
        <v>58.491862666666663</v>
      </c>
      <c r="M25" s="34">
        <v>42.276308625000006</v>
      </c>
      <c r="N25" s="34">
        <v>100.76817129166668</v>
      </c>
      <c r="P25" s="34">
        <f t="shared" si="7"/>
        <v>57.040924807692306</v>
      </c>
      <c r="Q25" s="34">
        <f t="shared" si="8"/>
        <v>40.481599576923074</v>
      </c>
      <c r="R25" s="34">
        <f t="shared" si="3"/>
        <v>97.52252438461538</v>
      </c>
      <c r="T25" s="34">
        <f t="shared" si="9"/>
        <v>57.233468344594748</v>
      </c>
      <c r="U25" s="34">
        <f t="shared" si="9"/>
        <v>42.117819003188281</v>
      </c>
      <c r="V25" s="34">
        <f t="shared" si="9"/>
        <v>99.351287347783042</v>
      </c>
    </row>
    <row r="26" spans="2:22" ht="15">
      <c r="B26" s="37" t="s">
        <v>634</v>
      </c>
      <c r="C26" s="33" t="s">
        <v>635</v>
      </c>
      <c r="D26" s="38">
        <f>SUM(D20:D25)</f>
        <v>50808449</v>
      </c>
      <c r="E26" s="38">
        <f t="shared" ref="E26:F26" si="10">SUM(E20:E25)</f>
        <v>29023514.049999997</v>
      </c>
      <c r="F26" s="38">
        <f t="shared" si="10"/>
        <v>19306973.939999998</v>
      </c>
      <c r="G26" s="30"/>
      <c r="H26" s="39">
        <v>56.494139470766491</v>
      </c>
      <c r="I26" s="39">
        <v>43.377131990207729</v>
      </c>
      <c r="J26" s="39">
        <v>99.871271460974214</v>
      </c>
      <c r="K26" s="30"/>
      <c r="L26" s="39">
        <v>59.045972867546745</v>
      </c>
      <c r="M26" s="39">
        <v>42.528156302013485</v>
      </c>
      <c r="N26" s="39">
        <v>101.57412916956022</v>
      </c>
      <c r="O26" s="30"/>
      <c r="P26" s="39">
        <f t="shared" si="7"/>
        <v>57.123400972149327</v>
      </c>
      <c r="Q26" s="39">
        <f t="shared" si="8"/>
        <v>37.999534171964186</v>
      </c>
      <c r="R26" s="39">
        <f t="shared" si="3"/>
        <v>95.122935144113512</v>
      </c>
      <c r="S26" s="30"/>
      <c r="T26" s="39">
        <f t="shared" si="9"/>
        <v>57.554504436820856</v>
      </c>
      <c r="U26" s="39">
        <f t="shared" si="9"/>
        <v>41.301607488061798</v>
      </c>
      <c r="V26" s="39">
        <f t="shared" si="9"/>
        <v>98.856111924882654</v>
      </c>
    </row>
    <row r="27" spans="2:22" ht="15">
      <c r="B27" s="32" t="s">
        <v>636</v>
      </c>
      <c r="C27" s="33"/>
      <c r="D27" s="36"/>
      <c r="E27" s="36"/>
      <c r="F27" s="36"/>
      <c r="H27" s="34"/>
      <c r="I27" s="34"/>
      <c r="J27" s="34"/>
      <c r="L27" s="34"/>
      <c r="M27" s="34"/>
      <c r="N27" s="34"/>
      <c r="P27" s="34"/>
      <c r="Q27" s="34"/>
      <c r="R27" s="34"/>
      <c r="T27" s="34"/>
      <c r="U27" s="34"/>
      <c r="V27" s="34"/>
    </row>
    <row r="28" spans="2:22" ht="15">
      <c r="B28" s="35" t="s">
        <v>35</v>
      </c>
      <c r="C28" s="35" t="s">
        <v>637</v>
      </c>
      <c r="D28" s="36">
        <f>IFERROR(VLOOKUP(B28,'1061(22)Table'!$B$3:$I$297,8,0),0)</f>
        <v>1680853.2838697501</v>
      </c>
      <c r="E28" s="36">
        <f>IFERROR(VLOOKUP(B28,'197 DATA'!$B$5:$M$299,12,0),0)</f>
        <v>977110.93000000017</v>
      </c>
      <c r="F28" s="36">
        <f>IFERROR(VLOOKUP(B28,'197 DATA'!$B$5:$M$299,4,0),0)</f>
        <v>658493.18999999994</v>
      </c>
      <c r="H28" s="34">
        <v>57.657986468080772</v>
      </c>
      <c r="I28" s="34">
        <v>43.836098319618792</v>
      </c>
      <c r="J28" s="34">
        <v>101.49408478769956</v>
      </c>
      <c r="L28" s="34">
        <v>61.418429036158173</v>
      </c>
      <c r="M28" s="34">
        <v>43.526443252943821</v>
      </c>
      <c r="N28" s="34">
        <v>104.94487228910199</v>
      </c>
      <c r="P28" s="34">
        <f t="shared" ref="P28:P35" si="11">IFERROR(IF(E28&gt;0,E28/D28*100,0),0)</f>
        <v>58.131839309046853</v>
      </c>
      <c r="Q28" s="34">
        <f t="shared" ref="Q28:Q35" si="12">IFERROR(IF(F28&gt;0,F28/D28*100,0),0)</f>
        <v>39.176125383411325</v>
      </c>
      <c r="R28" s="34">
        <f t="shared" si="3"/>
        <v>97.307964692458171</v>
      </c>
      <c r="T28" s="34">
        <f t="shared" ref="T28:V35" si="13">IF(AND(H28&gt;0,L28&gt;0,L28&gt;0),AVERAGE(H28,L28,P28),AVERAGE(L28,P28))</f>
        <v>59.069418271095266</v>
      </c>
      <c r="U28" s="34">
        <f t="shared" si="13"/>
        <v>42.179555651991308</v>
      </c>
      <c r="V28" s="34">
        <f t="shared" si="13"/>
        <v>101.24897392308658</v>
      </c>
    </row>
    <row r="29" spans="2:22" ht="15">
      <c r="B29" s="35" t="s">
        <v>37</v>
      </c>
      <c r="C29" s="35" t="s">
        <v>638</v>
      </c>
      <c r="D29" s="36">
        <f>IFERROR(VLOOKUP(B29,'1061(22)Table'!$B$3:$I$297,8,0),0)</f>
        <v>0</v>
      </c>
      <c r="E29" s="36">
        <f>IFERROR(VLOOKUP(B29,'197 DATA'!$B$5:$M$299,12,0),0)</f>
        <v>0</v>
      </c>
      <c r="F29" s="36">
        <f>IFERROR(VLOOKUP(B29,'197 DATA'!$B$5:$M$299,4,0),0)</f>
        <v>0</v>
      </c>
      <c r="H29" s="34">
        <v>0</v>
      </c>
      <c r="I29" s="34">
        <v>0</v>
      </c>
      <c r="J29" s="34">
        <v>0</v>
      </c>
      <c r="L29" s="34">
        <v>0</v>
      </c>
      <c r="M29" s="34">
        <v>0</v>
      </c>
      <c r="N29" s="34">
        <v>0</v>
      </c>
      <c r="P29" s="34">
        <f t="shared" si="11"/>
        <v>0</v>
      </c>
      <c r="Q29" s="34">
        <f t="shared" si="12"/>
        <v>0</v>
      </c>
      <c r="R29" s="34">
        <f t="shared" si="3"/>
        <v>0</v>
      </c>
      <c r="T29" s="34">
        <f t="shared" si="13"/>
        <v>0</v>
      </c>
      <c r="U29" s="34">
        <f t="shared" si="13"/>
        <v>0</v>
      </c>
      <c r="V29" s="34">
        <f t="shared" si="13"/>
        <v>0</v>
      </c>
    </row>
    <row r="30" spans="2:22" ht="15">
      <c r="B30" s="35" t="s">
        <v>39</v>
      </c>
      <c r="C30" s="35" t="s">
        <v>639</v>
      </c>
      <c r="D30" s="36">
        <f>IFERROR(VLOOKUP(B30,'1061(22)Table'!$B$3:$I$297,8,0),0)</f>
        <v>498895.09508786001</v>
      </c>
      <c r="E30" s="36">
        <f>IFERROR(VLOOKUP(B30,'197 DATA'!$B$5:$M$299,12,0),0)</f>
        <v>286367.61</v>
      </c>
      <c r="F30" s="36">
        <f>IFERROR(VLOOKUP(B30,'197 DATA'!$B$5:$M$299,4,0),0)</f>
        <v>203769.32</v>
      </c>
      <c r="H30" s="34">
        <v>58.529880851063844</v>
      </c>
      <c r="I30" s="34">
        <v>43.309485106382979</v>
      </c>
      <c r="J30" s="34">
        <v>101.83936595744683</v>
      </c>
      <c r="L30" s="34">
        <v>60.000395127686758</v>
      </c>
      <c r="M30" s="34">
        <v>42.831658691229187</v>
      </c>
      <c r="N30" s="34">
        <v>102.83205381891594</v>
      </c>
      <c r="P30" s="34">
        <f t="shared" si="11"/>
        <v>57.400365892466432</v>
      </c>
      <c r="Q30" s="34">
        <f t="shared" si="12"/>
        <v>40.844121741488429</v>
      </c>
      <c r="R30" s="34">
        <f t="shared" si="3"/>
        <v>98.244487633954861</v>
      </c>
      <c r="T30" s="34">
        <f t="shared" si="13"/>
        <v>58.643547290405678</v>
      </c>
      <c r="U30" s="34">
        <f t="shared" si="13"/>
        <v>42.328421846366865</v>
      </c>
      <c r="V30" s="34">
        <f t="shared" si="13"/>
        <v>100.97196913677254</v>
      </c>
    </row>
    <row r="31" spans="2:22" ht="15">
      <c r="B31" s="35" t="s">
        <v>41</v>
      </c>
      <c r="C31" s="35" t="s">
        <v>640</v>
      </c>
      <c r="D31" s="36">
        <f>IFERROR(VLOOKUP(B31,'1061(22)Table'!$B$3:$I$297,8,0),0)</f>
        <v>3624854.9593531899</v>
      </c>
      <c r="E31" s="36">
        <f>IFERROR(VLOOKUP(B31,'197 DATA'!$B$5:$M$299,12,0),0)</f>
        <v>2105386.1500000004</v>
      </c>
      <c r="F31" s="36">
        <f>IFERROR(VLOOKUP(B31,'197 DATA'!$B$5:$M$299,4,0),0)</f>
        <v>1493894.91</v>
      </c>
      <c r="H31" s="34">
        <v>58.152661772670278</v>
      </c>
      <c r="I31" s="34">
        <v>43.994422974554439</v>
      </c>
      <c r="J31" s="34">
        <v>102.14708474722471</v>
      </c>
      <c r="L31" s="34">
        <v>59.294525204060164</v>
      </c>
      <c r="M31" s="34">
        <v>43.711003804797102</v>
      </c>
      <c r="N31" s="34">
        <v>103.00552900885727</v>
      </c>
      <c r="P31" s="34">
        <f t="shared" si="11"/>
        <v>58.081941859976659</v>
      </c>
      <c r="Q31" s="34">
        <f t="shared" si="12"/>
        <v>41.212543032799495</v>
      </c>
      <c r="R31" s="34">
        <f t="shared" si="3"/>
        <v>99.294484892776154</v>
      </c>
      <c r="T31" s="34">
        <f t="shared" si="13"/>
        <v>58.509709612235703</v>
      </c>
      <c r="U31" s="34">
        <f t="shared" si="13"/>
        <v>42.972656604050343</v>
      </c>
      <c r="V31" s="34">
        <f t="shared" si="13"/>
        <v>101.48236621628604</v>
      </c>
    </row>
    <row r="32" spans="2:22" ht="15">
      <c r="B32" s="35" t="s">
        <v>43</v>
      </c>
      <c r="C32" s="35" t="s">
        <v>641</v>
      </c>
      <c r="D32" s="36">
        <f>IFERROR(VLOOKUP(B32,'1061(22)Table'!$B$3:$I$297,8,0),0)</f>
        <v>2065013.7329388</v>
      </c>
      <c r="E32" s="36">
        <f>IFERROR(VLOOKUP(B32,'197 DATA'!$B$5:$M$299,12,0),0)</f>
        <v>1154454.5300000003</v>
      </c>
      <c r="F32" s="36">
        <f>IFERROR(VLOOKUP(B32,'197 DATA'!$B$5:$M$299,4,0),0)</f>
        <v>750024.08</v>
      </c>
      <c r="H32" s="34">
        <v>58.467942365618008</v>
      </c>
      <c r="I32" s="34">
        <v>44.098167283408799</v>
      </c>
      <c r="J32" s="34">
        <v>102.5661096490268</v>
      </c>
      <c r="L32" s="34">
        <v>71.734806581479603</v>
      </c>
      <c r="M32" s="34">
        <v>44.001302412242076</v>
      </c>
      <c r="N32" s="34">
        <v>115.73610899372167</v>
      </c>
      <c r="P32" s="34">
        <f t="shared" si="11"/>
        <v>55.9054165880559</v>
      </c>
      <c r="Q32" s="34">
        <f t="shared" si="12"/>
        <v>36.320537148806849</v>
      </c>
      <c r="R32" s="34">
        <f t="shared" si="3"/>
        <v>92.225953736862749</v>
      </c>
      <c r="T32" s="34">
        <f t="shared" si="13"/>
        <v>62.036055178384494</v>
      </c>
      <c r="U32" s="34">
        <f t="shared" si="13"/>
        <v>41.473335614819241</v>
      </c>
      <c r="V32" s="34">
        <f t="shared" si="13"/>
        <v>103.50939079320374</v>
      </c>
    </row>
    <row r="33" spans="2:22" ht="15">
      <c r="B33" s="35" t="s">
        <v>45</v>
      </c>
      <c r="C33" s="35" t="s">
        <v>642</v>
      </c>
      <c r="D33" s="36">
        <f>IFERROR(VLOOKUP(B33,'1061(22)Table'!$B$3:$I$297,8,0),0)</f>
        <v>3486943.10787324</v>
      </c>
      <c r="E33" s="36">
        <f>IFERROR(VLOOKUP(B33,'197 DATA'!$B$5:$M$299,12,0),0)</f>
        <v>1998121.52</v>
      </c>
      <c r="F33" s="36">
        <f>IFERROR(VLOOKUP(B33,'197 DATA'!$B$5:$M$299,4,0),0)</f>
        <v>1363864.37</v>
      </c>
      <c r="H33" s="34">
        <v>57.331296038600463</v>
      </c>
      <c r="I33" s="34">
        <v>43.642612955211433</v>
      </c>
      <c r="J33" s="34">
        <v>100.9739089938119</v>
      </c>
      <c r="L33" s="34">
        <v>58.347247786979338</v>
      </c>
      <c r="M33" s="34">
        <v>43.418220102512237</v>
      </c>
      <c r="N33" s="34">
        <v>101.76546788949157</v>
      </c>
      <c r="P33" s="34">
        <f t="shared" si="11"/>
        <v>57.302957294840873</v>
      </c>
      <c r="Q33" s="34">
        <f t="shared" si="12"/>
        <v>39.113467808537024</v>
      </c>
      <c r="R33" s="34">
        <f t="shared" si="3"/>
        <v>96.41642510337789</v>
      </c>
      <c r="T33" s="34">
        <f t="shared" si="13"/>
        <v>57.660500373473553</v>
      </c>
      <c r="U33" s="34">
        <f t="shared" si="13"/>
        <v>42.058100288753565</v>
      </c>
      <c r="V33" s="34">
        <f t="shared" si="13"/>
        <v>99.718600662227118</v>
      </c>
    </row>
    <row r="34" spans="2:22" ht="15">
      <c r="B34" s="35" t="s">
        <v>47</v>
      </c>
      <c r="C34" s="35" t="s">
        <v>643</v>
      </c>
      <c r="D34" s="36">
        <f>IFERROR(VLOOKUP(B34,'1061(22)Table'!$B$3:$I$297,8,0),0)</f>
        <v>12064312.573675079</v>
      </c>
      <c r="E34" s="36">
        <f>IFERROR(VLOOKUP(B34,'197 DATA'!$B$5:$M$299,12,0),0)</f>
        <v>6741933.9800000004</v>
      </c>
      <c r="F34" s="36">
        <f>IFERROR(VLOOKUP(B34,'197 DATA'!$B$5:$M$299,4,0),0)</f>
        <v>5111791.01</v>
      </c>
      <c r="H34" s="34">
        <v>56.014182071326545</v>
      </c>
      <c r="I34" s="34">
        <v>44.679465487175094</v>
      </c>
      <c r="J34" s="34">
        <v>100.69364755850164</v>
      </c>
      <c r="L34" s="34">
        <v>71.319855800117935</v>
      </c>
      <c r="M34" s="34">
        <v>44.50668129849624</v>
      </c>
      <c r="N34" s="34">
        <v>115.82653709861418</v>
      </c>
      <c r="P34" s="34">
        <f t="shared" si="11"/>
        <v>55.883283351852398</v>
      </c>
      <c r="Q34" s="34">
        <f t="shared" si="12"/>
        <v>42.371175139760368</v>
      </c>
      <c r="R34" s="34">
        <f t="shared" si="3"/>
        <v>98.254458491612766</v>
      </c>
      <c r="T34" s="34">
        <f t="shared" si="13"/>
        <v>61.072440407765633</v>
      </c>
      <c r="U34" s="34">
        <f t="shared" si="13"/>
        <v>43.852440641810567</v>
      </c>
      <c r="V34" s="34">
        <f t="shared" si="13"/>
        <v>104.92488104957619</v>
      </c>
    </row>
    <row r="35" spans="2:22" ht="15">
      <c r="B35" s="37" t="s">
        <v>644</v>
      </c>
      <c r="C35" s="33" t="s">
        <v>645</v>
      </c>
      <c r="D35" s="38">
        <f>SUM(D28:D34)</f>
        <v>23420872.75279792</v>
      </c>
      <c r="E35" s="38">
        <f t="shared" ref="E35:F35" si="14">SUM(E28:E34)</f>
        <v>13263374.720000001</v>
      </c>
      <c r="F35" s="38">
        <f t="shared" si="14"/>
        <v>9581836.879999999</v>
      </c>
      <c r="G35" s="30"/>
      <c r="H35" s="39">
        <v>56.985885257706492</v>
      </c>
      <c r="I35" s="39">
        <v>44.23984288894286</v>
      </c>
      <c r="J35" s="39">
        <v>101.22572814664935</v>
      </c>
      <c r="K35" s="30"/>
      <c r="L35" s="39">
        <v>65.922326643781474</v>
      </c>
      <c r="M35" s="39">
        <v>44.025612507652014</v>
      </c>
      <c r="N35" s="39">
        <v>109.94793915143349</v>
      </c>
      <c r="O35" s="30"/>
      <c r="P35" s="39">
        <f t="shared" si="11"/>
        <v>56.630574189066131</v>
      </c>
      <c r="Q35" s="39">
        <f t="shared" si="12"/>
        <v>40.911527854380772</v>
      </c>
      <c r="R35" s="39">
        <f t="shared" si="3"/>
        <v>97.542102043446903</v>
      </c>
      <c r="S35" s="30"/>
      <c r="T35" s="39">
        <f t="shared" si="13"/>
        <v>59.846262030184697</v>
      </c>
      <c r="U35" s="39">
        <f t="shared" si="13"/>
        <v>43.058994416991879</v>
      </c>
      <c r="V35" s="39">
        <f t="shared" si="13"/>
        <v>102.90525644717657</v>
      </c>
    </row>
    <row r="36" spans="2:22" ht="15">
      <c r="B36" s="40" t="s">
        <v>646</v>
      </c>
      <c r="C36" s="33"/>
      <c r="D36" s="36"/>
      <c r="E36" s="36"/>
      <c r="F36" s="36"/>
      <c r="H36" s="34"/>
      <c r="I36" s="34"/>
      <c r="J36" s="34"/>
      <c r="L36" s="34"/>
      <c r="M36" s="34"/>
      <c r="N36" s="34"/>
      <c r="P36" s="34"/>
      <c r="Q36" s="34"/>
      <c r="R36" s="34"/>
      <c r="T36" s="34"/>
      <c r="U36" s="34"/>
      <c r="V36" s="34"/>
    </row>
    <row r="37" spans="2:22" ht="15">
      <c r="B37" s="35" t="s">
        <v>49</v>
      </c>
      <c r="C37" s="35" t="s">
        <v>647</v>
      </c>
      <c r="D37" s="36">
        <f>IFERROR(VLOOKUP(B37,'1061(22)Table'!$B$3:$I$297,8,0),0)</f>
        <v>5597176.8179566404</v>
      </c>
      <c r="E37" s="36">
        <f>IFERROR(VLOOKUP(B37,'197 DATA'!$B$5:$M$299,12,0),0)</f>
        <v>3269414.3</v>
      </c>
      <c r="F37" s="36">
        <f>IFERROR(VLOOKUP(B37,'197 DATA'!$B$5:$M$299,4,0),0)</f>
        <v>2310590.37</v>
      </c>
      <c r="H37" s="34">
        <v>58.34585991620218</v>
      </c>
      <c r="I37" s="34">
        <v>42.267805588476733</v>
      </c>
      <c r="J37" s="34">
        <v>100.61366550467892</v>
      </c>
      <c r="L37" s="34">
        <v>61.509399392068133</v>
      </c>
      <c r="M37" s="34">
        <v>41.896597961875734</v>
      </c>
      <c r="N37" s="34">
        <v>103.40599735394386</v>
      </c>
      <c r="P37" s="34">
        <f t="shared" ref="P37:P42" si="15">IFERROR(IF(E37&gt;0,E37/D37*100,0),0)</f>
        <v>58.411845941889752</v>
      </c>
      <c r="Q37" s="34">
        <f t="shared" ref="Q37:Q42" si="16">IFERROR(IF(F37&gt;0,F37/D37*100,0),0)</f>
        <v>41.281353888754339</v>
      </c>
      <c r="R37" s="34">
        <f t="shared" si="3"/>
        <v>99.69319983064409</v>
      </c>
      <c r="T37" s="34">
        <f t="shared" ref="T37:V42" si="17">IF(AND(H37&gt;0,L37&gt;0,L37&gt;0),AVERAGE(H37,L37,P37),AVERAGE(L37,P37))</f>
        <v>59.422368416720019</v>
      </c>
      <c r="U37" s="34">
        <f t="shared" si="17"/>
        <v>41.815252479702266</v>
      </c>
      <c r="V37" s="34">
        <f t="shared" si="17"/>
        <v>101.2376208964223</v>
      </c>
    </row>
    <row r="38" spans="2:22" ht="15">
      <c r="B38" s="35" t="s">
        <v>51</v>
      </c>
      <c r="C38" s="35" t="s">
        <v>648</v>
      </c>
      <c r="D38" s="36">
        <f>IFERROR(VLOOKUP(B38,'1061(22)Table'!$B$3:$I$297,8,0),0)</f>
        <v>519215.71922624001</v>
      </c>
      <c r="E38" s="36">
        <f>IFERROR(VLOOKUP(B38,'197 DATA'!$B$5:$M$299,12,0),0)</f>
        <v>308987.24</v>
      </c>
      <c r="F38" s="36">
        <f>IFERROR(VLOOKUP(B38,'197 DATA'!$B$5:$M$299,4,0),0)</f>
        <v>196945.01</v>
      </c>
      <c r="H38" s="34">
        <v>58.345382692307687</v>
      </c>
      <c r="I38" s="34">
        <v>39.236003846153842</v>
      </c>
      <c r="J38" s="34">
        <v>97.58138653846153</v>
      </c>
      <c r="L38" s="34">
        <v>62.373534184801848</v>
      </c>
      <c r="M38" s="34">
        <v>38.847729925119495</v>
      </c>
      <c r="N38" s="34">
        <v>101.22126410992135</v>
      </c>
      <c r="P38" s="34">
        <f t="shared" si="15"/>
        <v>59.510378549491428</v>
      </c>
      <c r="Q38" s="34">
        <f t="shared" si="16"/>
        <v>37.931249518696553</v>
      </c>
      <c r="R38" s="34">
        <f t="shared" si="3"/>
        <v>97.441628068187981</v>
      </c>
      <c r="T38" s="34">
        <f t="shared" si="17"/>
        <v>60.076431808866992</v>
      </c>
      <c r="U38" s="34">
        <f t="shared" si="17"/>
        <v>38.671661096656628</v>
      </c>
      <c r="V38" s="34">
        <f t="shared" si="17"/>
        <v>98.74809290552362</v>
      </c>
    </row>
    <row r="39" spans="2:22" ht="15">
      <c r="B39" s="35" t="s">
        <v>53</v>
      </c>
      <c r="C39" s="35" t="s">
        <v>649</v>
      </c>
      <c r="D39" s="36">
        <f>IFERROR(VLOOKUP(B39,'1061(22)Table'!$B$3:$I$297,8,0),0)</f>
        <v>7164884.4220072804</v>
      </c>
      <c r="E39" s="36">
        <f>IFERROR(VLOOKUP(B39,'197 DATA'!$B$5:$M$299,12,0),0)</f>
        <v>4353078.6500000004</v>
      </c>
      <c r="F39" s="36">
        <f>IFERROR(VLOOKUP(B39,'197 DATA'!$B$5:$M$299,4,0),0)</f>
        <v>2678136.2599999998</v>
      </c>
      <c r="H39" s="34">
        <v>59.986725461035107</v>
      </c>
      <c r="I39" s="34">
        <v>40.499834770969663</v>
      </c>
      <c r="J39" s="34">
        <v>100.48656023200476</v>
      </c>
      <c r="L39" s="34">
        <v>63.973784754406147</v>
      </c>
      <c r="M39" s="34">
        <v>40.243638250363652</v>
      </c>
      <c r="N39" s="34">
        <v>104.2174230047698</v>
      </c>
      <c r="P39" s="34">
        <f t="shared" si="15"/>
        <v>60.755741385434135</v>
      </c>
      <c r="Q39" s="34">
        <f t="shared" si="16"/>
        <v>37.37863868081358</v>
      </c>
      <c r="R39" s="34">
        <f t="shared" si="3"/>
        <v>98.134380066247715</v>
      </c>
      <c r="T39" s="34">
        <f t="shared" si="17"/>
        <v>61.572083866958458</v>
      </c>
      <c r="U39" s="34">
        <f t="shared" si="17"/>
        <v>39.374037234048963</v>
      </c>
      <c r="V39" s="34">
        <f t="shared" si="17"/>
        <v>100.94612110100742</v>
      </c>
    </row>
    <row r="40" spans="2:22" ht="15">
      <c r="B40" s="35" t="s">
        <v>55</v>
      </c>
      <c r="C40" s="35" t="s">
        <v>650</v>
      </c>
      <c r="D40" s="36">
        <f>IFERROR(VLOOKUP(B40,'1061(22)Table'!$B$3:$I$297,8,0),0)</f>
        <v>266303.66695839999</v>
      </c>
      <c r="E40" s="36">
        <f>IFERROR(VLOOKUP(B40,'197 DATA'!$B$5:$M$299,12,0),0)</f>
        <v>188410.55</v>
      </c>
      <c r="F40" s="36">
        <f>IFERROR(VLOOKUP(B40,'197 DATA'!$B$5:$M$299,4,0),0)</f>
        <v>74750.080000000002</v>
      </c>
      <c r="H40" s="34">
        <v>47.253080000000004</v>
      </c>
      <c r="I40" s="34">
        <v>23.774370909090909</v>
      </c>
      <c r="J40" s="34">
        <v>71.027450909090916</v>
      </c>
      <c r="L40" s="34">
        <v>97.391373870452796</v>
      </c>
      <c r="M40" s="34">
        <v>32.106697525047139</v>
      </c>
      <c r="N40" s="34">
        <v>129.49807139549995</v>
      </c>
      <c r="P40" s="34">
        <f t="shared" si="15"/>
        <v>70.750264970790695</v>
      </c>
      <c r="Q40" s="34">
        <f t="shared" si="16"/>
        <v>28.069489561958193</v>
      </c>
      <c r="R40" s="34">
        <f t="shared" si="3"/>
        <v>98.819754532748888</v>
      </c>
      <c r="T40" s="34">
        <f t="shared" si="17"/>
        <v>71.798239613747839</v>
      </c>
      <c r="U40" s="34">
        <f t="shared" si="17"/>
        <v>27.983519332032078</v>
      </c>
      <c r="V40" s="34">
        <f t="shared" si="17"/>
        <v>99.781758945779927</v>
      </c>
    </row>
    <row r="41" spans="2:22" ht="15">
      <c r="B41" s="35" t="s">
        <v>57</v>
      </c>
      <c r="C41" s="35" t="s">
        <v>651</v>
      </c>
      <c r="D41" s="36">
        <f>IFERROR(VLOOKUP(B41,'1061(22)Table'!$B$3:$I$297,8,0),0)</f>
        <v>660768.62001816998</v>
      </c>
      <c r="E41" s="36">
        <f>IFERROR(VLOOKUP(B41,'197 DATA'!$B$5:$M$299,12,0),0)</f>
        <v>423214.57999999996</v>
      </c>
      <c r="F41" s="36">
        <f>IFERROR(VLOOKUP(B41,'197 DATA'!$B$5:$M$299,4,0),0)</f>
        <v>225850.12</v>
      </c>
      <c r="H41" s="34">
        <v>53.270533274348189</v>
      </c>
      <c r="I41" s="34">
        <v>31.565273329002778</v>
      </c>
      <c r="J41" s="34">
        <v>84.83580660335096</v>
      </c>
      <c r="L41" s="34">
        <v>64.772984291639418</v>
      </c>
      <c r="M41" s="34">
        <v>33.943127494594791</v>
      </c>
      <c r="N41" s="34">
        <v>98.716111786234208</v>
      </c>
      <c r="P41" s="34">
        <f t="shared" si="15"/>
        <v>64.048831493899073</v>
      </c>
      <c r="Q41" s="34">
        <f t="shared" si="16"/>
        <v>34.179910055926918</v>
      </c>
      <c r="R41" s="34">
        <f t="shared" si="3"/>
        <v>98.228741549825997</v>
      </c>
      <c r="T41" s="34">
        <f t="shared" si="17"/>
        <v>60.697449686628886</v>
      </c>
      <c r="U41" s="34">
        <f t="shared" si="17"/>
        <v>33.2294369598415</v>
      </c>
      <c r="V41" s="34">
        <f t="shared" si="17"/>
        <v>93.926886646470393</v>
      </c>
    </row>
    <row r="42" spans="2:22" ht="15">
      <c r="B42" s="37" t="s">
        <v>652</v>
      </c>
      <c r="C42" s="33" t="s">
        <v>653</v>
      </c>
      <c r="D42" s="38">
        <f>SUM(D37:D41)</f>
        <v>14208349.246166728</v>
      </c>
      <c r="E42" s="38">
        <f t="shared" ref="E42:F42" si="18">SUM(E37:E41)</f>
        <v>8543105.3200000003</v>
      </c>
      <c r="F42" s="38">
        <f t="shared" si="18"/>
        <v>5486271.8399999999</v>
      </c>
      <c r="G42" s="30"/>
      <c r="H42" s="39">
        <v>58.662587290840371</v>
      </c>
      <c r="I42" s="39">
        <v>40.363633581500309</v>
      </c>
      <c r="J42" s="39">
        <v>99.026220872340673</v>
      </c>
      <c r="K42" s="30"/>
      <c r="L42" s="39">
        <v>63.442823102464793</v>
      </c>
      <c r="M42" s="39">
        <v>40.436404778112077</v>
      </c>
      <c r="N42" s="39">
        <v>103.87922788057688</v>
      </c>
      <c r="O42" s="30"/>
      <c r="P42" s="39">
        <f t="shared" si="15"/>
        <v>60.127360131613074</v>
      </c>
      <c r="Q42" s="39">
        <f t="shared" si="16"/>
        <v>38.613013693199733</v>
      </c>
      <c r="R42" s="39">
        <f t="shared" si="3"/>
        <v>98.740373824812806</v>
      </c>
      <c r="S42" s="30"/>
      <c r="T42" s="39">
        <f t="shared" si="17"/>
        <v>60.744256841639412</v>
      </c>
      <c r="U42" s="39">
        <f t="shared" si="17"/>
        <v>39.804350684270709</v>
      </c>
      <c r="V42" s="39">
        <f t="shared" si="17"/>
        <v>100.54860752591013</v>
      </c>
    </row>
    <row r="43" spans="2:22" ht="15">
      <c r="B43" s="32" t="s">
        <v>654</v>
      </c>
      <c r="C43" s="33"/>
      <c r="D43" s="36"/>
      <c r="E43" s="36"/>
      <c r="F43" s="36"/>
      <c r="H43" s="34"/>
      <c r="I43" s="34"/>
      <c r="J43" s="34"/>
      <c r="L43" s="34"/>
      <c r="M43" s="34"/>
      <c r="N43" s="34"/>
      <c r="P43" s="34"/>
      <c r="Q43" s="34"/>
      <c r="R43" s="34"/>
      <c r="T43" s="34"/>
      <c r="U43" s="34"/>
      <c r="V43" s="34"/>
    </row>
    <row r="44" spans="2:22" ht="15">
      <c r="B44" s="35" t="s">
        <v>59</v>
      </c>
      <c r="C44" s="35" t="s">
        <v>655</v>
      </c>
      <c r="D44" s="36">
        <f>IFERROR(VLOOKUP(B44,'1061(22)Table'!$B$3:$I$297,8,0),0)</f>
        <v>48639961.723627523</v>
      </c>
      <c r="E44" s="36">
        <f>IFERROR(VLOOKUP(B44,'197 DATA'!$B$5:$M$299,12,0),0)</f>
        <v>27795356.409999996</v>
      </c>
      <c r="F44" s="36">
        <f>IFERROR(VLOOKUP(B44,'197 DATA'!$B$5:$M$299,4,0),0)</f>
        <v>19231544.460000001</v>
      </c>
      <c r="H44" s="34">
        <v>56.043921434019829</v>
      </c>
      <c r="I44" s="34">
        <v>43.451103676582761</v>
      </c>
      <c r="J44" s="34">
        <v>99.495025110602597</v>
      </c>
      <c r="L44" s="34">
        <v>78.976842460411632</v>
      </c>
      <c r="M44" s="34">
        <v>43.13690169358054</v>
      </c>
      <c r="N44" s="34">
        <v>122.11374415399217</v>
      </c>
      <c r="P44" s="34">
        <f t="shared" ref="P44:P53" si="19">IFERROR(IF(E44&gt;0,E44/D44*100,0),0)</f>
        <v>57.145103378027585</v>
      </c>
      <c r="Q44" s="34">
        <f t="shared" ref="Q44:Q53" si="20">IFERROR(IF(F44&gt;0,F44/D44*100,0),0)</f>
        <v>39.538568244098798</v>
      </c>
      <c r="R44" s="34">
        <f t="shared" si="3"/>
        <v>96.683671622126383</v>
      </c>
      <c r="T44" s="34">
        <f t="shared" ref="T44:T53" si="21">IF(AND(H44&gt;0,L44&gt;0,L44&gt;0),AVERAGE(H44,L44,P44),AVERAGE(L44,P44))</f>
        <v>64.055289090819684</v>
      </c>
      <c r="U44" s="34">
        <f t="shared" ref="U44:U53" si="22">IF(AND(I44&gt;0,M44&gt;0,M44&gt;0),AVERAGE(I44,M44,Q44),AVERAGE(M44,Q44))</f>
        <v>42.042191204754033</v>
      </c>
      <c r="V44" s="34">
        <f t="shared" ref="V44:V53" si="23">IF(AND(J44&gt;0,N44&gt;0,N44&gt;0),AVERAGE(J44,N44,R44),AVERAGE(N44,R44))</f>
        <v>106.0974802955737</v>
      </c>
    </row>
    <row r="45" spans="2:22" ht="15">
      <c r="B45" s="35" t="s">
        <v>61</v>
      </c>
      <c r="C45" s="35" t="s">
        <v>656</v>
      </c>
      <c r="D45" s="36">
        <f>IFERROR(VLOOKUP(B45,'1061(22)Table'!$B$3:$I$297,8,0),0)</f>
        <v>3051261.7870452502</v>
      </c>
      <c r="E45" s="36">
        <f>IFERROR(VLOOKUP(B45,'197 DATA'!$B$5:$M$299,12,0),0)</f>
        <v>1718537.3899999997</v>
      </c>
      <c r="F45" s="36">
        <f>IFERROR(VLOOKUP(B45,'197 DATA'!$B$5:$M$299,4,0),0)</f>
        <v>1208290.3700000001</v>
      </c>
      <c r="H45" s="34">
        <v>57.587125703305098</v>
      </c>
      <c r="I45" s="34">
        <v>42.760298368049106</v>
      </c>
      <c r="J45" s="34">
        <v>100.3474240713542</v>
      </c>
      <c r="L45" s="34">
        <v>63.201792004419765</v>
      </c>
      <c r="M45" s="34">
        <v>42.709180299463647</v>
      </c>
      <c r="N45" s="34">
        <v>105.91097230388341</v>
      </c>
      <c r="P45" s="34">
        <f t="shared" si="19"/>
        <v>56.322187669914072</v>
      </c>
      <c r="Q45" s="34">
        <f t="shared" si="20"/>
        <v>39.599695284424349</v>
      </c>
      <c r="R45" s="34">
        <f t="shared" si="3"/>
        <v>95.921882954338429</v>
      </c>
      <c r="T45" s="34">
        <f t="shared" si="21"/>
        <v>59.03703512587964</v>
      </c>
      <c r="U45" s="34">
        <f t="shared" si="22"/>
        <v>41.689724650645701</v>
      </c>
      <c r="V45" s="34">
        <f t="shared" si="23"/>
        <v>100.72675977652534</v>
      </c>
    </row>
    <row r="46" spans="2:22" ht="15">
      <c r="B46" s="43" t="s">
        <v>63</v>
      </c>
      <c r="C46" s="35" t="s">
        <v>657</v>
      </c>
      <c r="D46" s="36">
        <f>IFERROR(VLOOKUP(B46,'1061(22)Table'!$B$3:$I$297,8,0),0)</f>
        <v>2460954.2425000002</v>
      </c>
      <c r="E46" s="36">
        <f>IFERROR(VLOOKUP(B46,'197 DATA'!$B$5:$M$299,12,0),0)</f>
        <v>1401330.9299999997</v>
      </c>
      <c r="F46" s="36">
        <f>IFERROR(VLOOKUP(B46,'197 DATA'!$B$5:$M$299,4,0),0)</f>
        <v>947354.14</v>
      </c>
      <c r="H46" s="34">
        <v>57.868910844788047</v>
      </c>
      <c r="I46" s="34">
        <v>43.065165738847512</v>
      </c>
      <c r="J46" s="34">
        <v>100.93407658363556</v>
      </c>
      <c r="L46" s="34">
        <v>62.738296346772302</v>
      </c>
      <c r="M46" s="34">
        <v>42.868405011362078</v>
      </c>
      <c r="N46" s="34">
        <v>105.60670135813439</v>
      </c>
      <c r="P46" s="34">
        <f t="shared" si="19"/>
        <v>56.942583726239263</v>
      </c>
      <c r="Q46" s="34">
        <f t="shared" si="20"/>
        <v>38.49539839625848</v>
      </c>
      <c r="R46" s="34">
        <f t="shared" si="3"/>
        <v>95.437982122497743</v>
      </c>
      <c r="T46" s="34">
        <f t="shared" si="21"/>
        <v>59.183263639266535</v>
      </c>
      <c r="U46" s="34">
        <f t="shared" si="22"/>
        <v>41.476323048822685</v>
      </c>
      <c r="V46" s="34">
        <f t="shared" si="23"/>
        <v>100.65958668808923</v>
      </c>
    </row>
    <row r="47" spans="2:22" ht="15">
      <c r="B47" s="35" t="s">
        <v>65</v>
      </c>
      <c r="C47" s="35" t="s">
        <v>658</v>
      </c>
      <c r="D47" s="36">
        <f>IFERROR(VLOOKUP(B47,'1061(22)Table'!$B$3:$I$297,8,0),0)</f>
        <v>378017.86543776002</v>
      </c>
      <c r="E47" s="36">
        <f>IFERROR(VLOOKUP(B47,'197 DATA'!$B$5:$M$299,12,0),0)</f>
        <v>219978.64</v>
      </c>
      <c r="F47" s="36">
        <f>IFERROR(VLOOKUP(B47,'197 DATA'!$B$5:$M$299,4,0),0)</f>
        <v>139031.57</v>
      </c>
      <c r="H47" s="34">
        <v>58.071890112696146</v>
      </c>
      <c r="I47" s="34">
        <v>40.992211852557695</v>
      </c>
      <c r="J47" s="34">
        <v>99.06410196525384</v>
      </c>
      <c r="L47" s="34">
        <v>65.945257104399772</v>
      </c>
      <c r="M47" s="34">
        <v>41.156643423770475</v>
      </c>
      <c r="N47" s="34">
        <v>107.10190052817025</v>
      </c>
      <c r="P47" s="34">
        <f t="shared" si="19"/>
        <v>58.192657044199706</v>
      </c>
      <c r="Q47" s="34">
        <f t="shared" si="20"/>
        <v>36.779100331407832</v>
      </c>
      <c r="R47" s="34">
        <f t="shared" si="3"/>
        <v>94.971757375607538</v>
      </c>
      <c r="T47" s="34">
        <f t="shared" si="21"/>
        <v>60.736601420431874</v>
      </c>
      <c r="U47" s="34">
        <f t="shared" si="22"/>
        <v>39.642651869245334</v>
      </c>
      <c r="V47" s="34">
        <f t="shared" si="23"/>
        <v>100.37925328967721</v>
      </c>
    </row>
    <row r="48" spans="2:22" ht="15">
      <c r="B48" s="35" t="s">
        <v>67</v>
      </c>
      <c r="C48" s="35" t="s">
        <v>659</v>
      </c>
      <c r="D48" s="36">
        <f>IFERROR(VLOOKUP(B48,'1061(22)Table'!$B$3:$I$297,8,0),0)</f>
        <v>7925280.5945873698</v>
      </c>
      <c r="E48" s="36">
        <f>IFERROR(VLOOKUP(B48,'197 DATA'!$B$5:$M$299,12,0),0)</f>
        <v>4554244.99</v>
      </c>
      <c r="F48" s="36">
        <f>IFERROR(VLOOKUP(B48,'197 DATA'!$B$5:$M$299,4,0),0)</f>
        <v>3122691.21</v>
      </c>
      <c r="H48" s="34">
        <v>55.444600131310942</v>
      </c>
      <c r="I48" s="34">
        <v>44.222322357539603</v>
      </c>
      <c r="J48" s="34">
        <v>99.666922488850545</v>
      </c>
      <c r="L48" s="34">
        <v>66.466789501889892</v>
      </c>
      <c r="M48" s="34">
        <v>44.387226957415663</v>
      </c>
      <c r="N48" s="34">
        <v>110.85401645930556</v>
      </c>
      <c r="P48" s="34">
        <f t="shared" si="19"/>
        <v>57.464779141199827</v>
      </c>
      <c r="Q48" s="34">
        <f t="shared" si="20"/>
        <v>39.401648594406431</v>
      </c>
      <c r="R48" s="34">
        <f t="shared" si="3"/>
        <v>96.866427735606266</v>
      </c>
      <c r="T48" s="34">
        <f t="shared" si="21"/>
        <v>59.792056258133549</v>
      </c>
      <c r="U48" s="34">
        <f t="shared" si="22"/>
        <v>42.670399303120568</v>
      </c>
      <c r="V48" s="34">
        <f t="shared" si="23"/>
        <v>102.46245556125412</v>
      </c>
    </row>
    <row r="49" spans="2:22" ht="15">
      <c r="B49" s="35" t="s">
        <v>69</v>
      </c>
      <c r="C49" s="35" t="s">
        <v>660</v>
      </c>
      <c r="D49" s="36">
        <f>IFERROR(VLOOKUP(B49,'1061(22)Table'!$B$3:$I$297,8,0),0)</f>
        <v>38649609.274857379</v>
      </c>
      <c r="E49" s="36">
        <f>IFERROR(VLOOKUP(B49,'197 DATA'!$B$5:$M$299,12,0),0)</f>
        <v>21975908.149999999</v>
      </c>
      <c r="F49" s="36">
        <f>IFERROR(VLOOKUP(B49,'197 DATA'!$B$5:$M$299,4,0),0)</f>
        <v>15333051.560000001</v>
      </c>
      <c r="H49" s="34">
        <v>55.72572528951487</v>
      </c>
      <c r="I49" s="34">
        <v>43.763371580594679</v>
      </c>
      <c r="J49" s="34">
        <v>99.489096870109549</v>
      </c>
      <c r="L49" s="34">
        <v>62.555679292496734</v>
      </c>
      <c r="M49" s="34">
        <v>43.600776053720949</v>
      </c>
      <c r="N49" s="34">
        <v>106.15645534621768</v>
      </c>
      <c r="P49" s="34">
        <f t="shared" si="19"/>
        <v>56.859328107867633</v>
      </c>
      <c r="Q49" s="34">
        <f t="shared" si="20"/>
        <v>39.671944549189966</v>
      </c>
      <c r="R49" s="34">
        <f t="shared" si="3"/>
        <v>96.531272657057599</v>
      </c>
      <c r="T49" s="34">
        <f t="shared" si="21"/>
        <v>58.380244229959743</v>
      </c>
      <c r="U49" s="34">
        <f t="shared" si="22"/>
        <v>42.345364061168532</v>
      </c>
      <c r="V49" s="34">
        <f t="shared" si="23"/>
        <v>100.72560829112827</v>
      </c>
    </row>
    <row r="50" spans="2:22" ht="15">
      <c r="B50" s="35" t="s">
        <v>71</v>
      </c>
      <c r="C50" s="35" t="s">
        <v>661</v>
      </c>
      <c r="D50" s="36">
        <f>IFERROR(VLOOKUP(B50,'1061(22)Table'!$B$3:$I$297,8,0),0)</f>
        <v>17163996.555449601</v>
      </c>
      <c r="E50" s="36">
        <f>IFERROR(VLOOKUP(B50,'197 DATA'!$B$5:$M$299,12,0),0)</f>
        <v>9950633.5199999996</v>
      </c>
      <c r="F50" s="36">
        <f>IFERROR(VLOOKUP(B50,'197 DATA'!$B$5:$M$299,4,0),0)</f>
        <v>7222066.5300000003</v>
      </c>
      <c r="H50" s="34">
        <v>55.705777601899477</v>
      </c>
      <c r="I50" s="34">
        <v>43.635241347009249</v>
      </c>
      <c r="J50" s="34">
        <v>99.341018948908726</v>
      </c>
      <c r="L50" s="34">
        <v>69.838467026962974</v>
      </c>
      <c r="M50" s="34">
        <v>43.518727991439519</v>
      </c>
      <c r="N50" s="34">
        <v>113.35719501840249</v>
      </c>
      <c r="P50" s="34">
        <f t="shared" si="19"/>
        <v>57.97387273910082</v>
      </c>
      <c r="Q50" s="34">
        <f t="shared" si="20"/>
        <v>42.076835116277046</v>
      </c>
      <c r="R50" s="34">
        <f t="shared" si="3"/>
        <v>100.05070785537787</v>
      </c>
      <c r="T50" s="34">
        <f t="shared" si="21"/>
        <v>61.172705789321093</v>
      </c>
      <c r="U50" s="34">
        <f t="shared" si="22"/>
        <v>43.076934818241938</v>
      </c>
      <c r="V50" s="34">
        <f t="shared" si="23"/>
        <v>104.24964060756304</v>
      </c>
    </row>
    <row r="51" spans="2:22" ht="15">
      <c r="B51" s="35" t="s">
        <v>73</v>
      </c>
      <c r="C51" s="35" t="s">
        <v>662</v>
      </c>
      <c r="D51" s="36">
        <f>IFERROR(VLOOKUP(B51,'1061(22)Table'!$B$3:$I$297,8,0),0)</f>
        <v>26642602.906748749</v>
      </c>
      <c r="E51" s="36">
        <f>IFERROR(VLOOKUP(B51,'197 DATA'!$B$5:$M$299,12,0),0)</f>
        <v>15145182.870000001</v>
      </c>
      <c r="F51" s="36">
        <f>IFERROR(VLOOKUP(B51,'197 DATA'!$B$5:$M$299,4,0),0)</f>
        <v>12261245.91</v>
      </c>
      <c r="H51" s="34">
        <v>55.678030664165547</v>
      </c>
      <c r="I51" s="34">
        <v>43.616604082028076</v>
      </c>
      <c r="J51" s="34">
        <v>99.294634746193623</v>
      </c>
      <c r="L51" s="34">
        <v>54.074447738908418</v>
      </c>
      <c r="M51" s="34">
        <v>41.705718418108425</v>
      </c>
      <c r="N51" s="34">
        <v>95.780166157016851</v>
      </c>
      <c r="P51" s="34">
        <f t="shared" si="19"/>
        <v>56.845732840028276</v>
      </c>
      <c r="Q51" s="34">
        <f t="shared" si="20"/>
        <v>46.021201280202781</v>
      </c>
      <c r="R51" s="34">
        <f t="shared" si="3"/>
        <v>102.86693412023106</v>
      </c>
      <c r="T51" s="34">
        <f t="shared" si="21"/>
        <v>55.532737081034078</v>
      </c>
      <c r="U51" s="34">
        <f t="shared" si="22"/>
        <v>43.781174593446423</v>
      </c>
      <c r="V51" s="34">
        <f t="shared" si="23"/>
        <v>99.313911674480508</v>
      </c>
    </row>
    <row r="52" spans="2:22" ht="15">
      <c r="B52" s="35" t="s">
        <v>75</v>
      </c>
      <c r="C52" s="35" t="s">
        <v>663</v>
      </c>
      <c r="D52" s="36">
        <f>IFERROR(VLOOKUP(B52,'1061(22)Table'!$B$3:$I$297,8,0),0)</f>
        <v>7641773.4923647502</v>
      </c>
      <c r="E52" s="36">
        <f>IFERROR(VLOOKUP(B52,'197 DATA'!$B$5:$M$299,12,0),0)</f>
        <v>4420371.03</v>
      </c>
      <c r="F52" s="36">
        <f>IFERROR(VLOOKUP(B52,'197 DATA'!$B$5:$M$299,4,0),0)</f>
        <v>2823358.21</v>
      </c>
      <c r="H52" s="34">
        <v>56.925984042310105</v>
      </c>
      <c r="I52" s="34">
        <v>43.896556112748542</v>
      </c>
      <c r="J52" s="34">
        <v>100.82254015505865</v>
      </c>
      <c r="L52" s="34">
        <v>66.796239312895722</v>
      </c>
      <c r="M52" s="34">
        <v>42.479658837559228</v>
      </c>
      <c r="N52" s="34">
        <v>109.27589815045495</v>
      </c>
      <c r="P52" s="34">
        <f t="shared" si="19"/>
        <v>57.844831889045103</v>
      </c>
      <c r="Q52" s="34">
        <f t="shared" si="20"/>
        <v>36.946373938208822</v>
      </c>
      <c r="R52" s="34">
        <f t="shared" si="3"/>
        <v>94.791205827253918</v>
      </c>
      <c r="T52" s="34">
        <f t="shared" si="21"/>
        <v>60.522351748083643</v>
      </c>
      <c r="U52" s="34">
        <f t="shared" si="22"/>
        <v>41.107529629505528</v>
      </c>
      <c r="V52" s="34">
        <f t="shared" si="23"/>
        <v>101.62988137758917</v>
      </c>
    </row>
    <row r="53" spans="2:22" ht="15">
      <c r="B53" s="37" t="s">
        <v>664</v>
      </c>
      <c r="C53" s="33" t="s">
        <v>665</v>
      </c>
      <c r="D53" s="38">
        <f>SUM(D44:D52)</f>
        <v>152553458.4426184</v>
      </c>
      <c r="E53" s="38">
        <f t="shared" ref="E53:F53" si="24">SUM(E44:E52)</f>
        <v>87181543.930000007</v>
      </c>
      <c r="F53" s="38">
        <f t="shared" si="24"/>
        <v>62288633.960000001</v>
      </c>
      <c r="H53" s="34">
        <v>55.917665996626113</v>
      </c>
      <c r="I53" s="34">
        <v>43.62376406642062</v>
      </c>
      <c r="J53" s="34">
        <v>99.541430063046732</v>
      </c>
      <c r="L53" s="34">
        <v>66.080519117810979</v>
      </c>
      <c r="M53" s="34">
        <v>42.974508294103607</v>
      </c>
      <c r="N53" s="34">
        <v>109.05502741191458</v>
      </c>
      <c r="P53" s="34">
        <f t="shared" si="19"/>
        <v>57.148192391057826</v>
      </c>
      <c r="Q53" s="34">
        <f t="shared" si="20"/>
        <v>40.830692791818485</v>
      </c>
      <c r="R53" s="34">
        <f t="shared" si="3"/>
        <v>97.978885182876311</v>
      </c>
      <c r="T53" s="34">
        <f t="shared" si="21"/>
        <v>59.715459168498306</v>
      </c>
      <c r="U53" s="34">
        <f t="shared" si="22"/>
        <v>42.476321717447568</v>
      </c>
      <c r="V53" s="34">
        <f t="shared" si="23"/>
        <v>102.19178088594587</v>
      </c>
    </row>
    <row r="54" spans="2:22" ht="15">
      <c r="B54" s="32" t="s">
        <v>666</v>
      </c>
      <c r="C54" s="33"/>
      <c r="D54" s="36"/>
      <c r="E54" s="36"/>
      <c r="F54" s="36"/>
      <c r="H54" s="34"/>
      <c r="I54" s="34"/>
      <c r="J54" s="34"/>
      <c r="L54" s="34"/>
      <c r="M54" s="34"/>
      <c r="N54" s="34"/>
      <c r="P54" s="34"/>
      <c r="Q54" s="34"/>
      <c r="R54" s="34"/>
      <c r="T54" s="34"/>
      <c r="U54" s="34"/>
      <c r="V54" s="34"/>
    </row>
    <row r="55" spans="2:22" ht="15">
      <c r="B55" s="42" t="s">
        <v>77</v>
      </c>
      <c r="C55" s="35" t="s">
        <v>667</v>
      </c>
      <c r="D55" s="36">
        <f>IFERROR(VLOOKUP(B55,'1061(22)Table'!$B$3:$I$297,8,0),0)</f>
        <v>1073655.8383231999</v>
      </c>
      <c r="E55" s="36">
        <f>IFERROR(VLOOKUP(B55,'197 DATA'!$B$5:$M$299,12,0),0)</f>
        <v>617091.08000000007</v>
      </c>
      <c r="F55" s="36">
        <f>IFERROR(VLOOKUP(B55,'197 DATA'!$B$5:$M$299,4,0),0)</f>
        <v>434912.99</v>
      </c>
      <c r="H55" s="34">
        <v>56.170236454715827</v>
      </c>
      <c r="I55" s="34">
        <v>43.333535896933689</v>
      </c>
      <c r="J55" s="34">
        <v>99.503772351649516</v>
      </c>
      <c r="L55" s="34">
        <v>40.888816143144581</v>
      </c>
      <c r="M55" s="34">
        <v>29.012180362675672</v>
      </c>
      <c r="N55" s="34">
        <v>69.900996505820245</v>
      </c>
      <c r="P55" s="34">
        <f>IFERROR(IF(E55&gt;0,E55/D55*100,0),0)</f>
        <v>57.475688015980289</v>
      </c>
      <c r="Q55" s="34">
        <f>IFERROR(IF(F55&gt;0,F55/D55*100,0),0)</f>
        <v>40.50767242873961</v>
      </c>
      <c r="R55" s="34">
        <f t="shared" si="3"/>
        <v>97.983360444719892</v>
      </c>
      <c r="T55" s="34">
        <f t="shared" ref="T55:V57" si="25">IF(AND(H55&gt;0,L55&gt;0,L55&gt;0),AVERAGE(H55,L55,P55),AVERAGE(L55,P55))</f>
        <v>51.511580204613573</v>
      </c>
      <c r="U55" s="34">
        <f t="shared" si="25"/>
        <v>37.61779622944966</v>
      </c>
      <c r="V55" s="34">
        <f t="shared" si="25"/>
        <v>89.129376434063218</v>
      </c>
    </row>
    <row r="56" spans="2:22" ht="15">
      <c r="B56" s="35" t="s">
        <v>79</v>
      </c>
      <c r="C56" s="35" t="s">
        <v>668</v>
      </c>
      <c r="D56" s="36">
        <f>IFERROR(VLOOKUP(B56,'1061(22)Table'!$B$3:$I$297,8,0),0)</f>
        <v>0</v>
      </c>
      <c r="E56" s="36">
        <f>IFERROR(VLOOKUP(B56,'197 DATA'!$B$5:$M$299,12,0),0)</f>
        <v>0</v>
      </c>
      <c r="F56" s="36">
        <f>IFERROR(VLOOKUP(B56,'197 DATA'!$B$5:$M$299,4,0),0)</f>
        <v>0</v>
      </c>
      <c r="H56" s="34">
        <v>0</v>
      </c>
      <c r="I56" s="34">
        <v>0</v>
      </c>
      <c r="J56" s="34">
        <v>0</v>
      </c>
      <c r="L56" s="34">
        <v>0</v>
      </c>
      <c r="M56" s="34">
        <v>0</v>
      </c>
      <c r="N56" s="34">
        <v>0</v>
      </c>
      <c r="P56" s="34">
        <f>IFERROR(IF(E56&gt;0,E56/D56*100,0),0)</f>
        <v>0</v>
      </c>
      <c r="Q56" s="34">
        <f>IFERROR(IF(F56&gt;0,F56/D56*100,0),0)</f>
        <v>0</v>
      </c>
      <c r="R56" s="34">
        <f t="shared" si="3"/>
        <v>0</v>
      </c>
      <c r="T56" s="34">
        <f t="shared" si="25"/>
        <v>0</v>
      </c>
      <c r="U56" s="34">
        <f t="shared" si="25"/>
        <v>0</v>
      </c>
      <c r="V56" s="34">
        <f t="shared" si="25"/>
        <v>0</v>
      </c>
    </row>
    <row r="57" spans="2:22" ht="15">
      <c r="B57" s="37" t="s">
        <v>669</v>
      </c>
      <c r="C57" s="33" t="s">
        <v>670</v>
      </c>
      <c r="D57" s="38">
        <f>SUM(D55:D56)</f>
        <v>1073655.8383231999</v>
      </c>
      <c r="E57" s="38">
        <f t="shared" ref="E57:F57" si="26">SUM(E55:E56)</f>
        <v>617091.08000000007</v>
      </c>
      <c r="F57" s="38">
        <f t="shared" si="26"/>
        <v>434912.99</v>
      </c>
      <c r="G57" s="30"/>
      <c r="H57" s="39">
        <v>56.170236454715827</v>
      </c>
      <c r="I57" s="39">
        <v>43.333535896933689</v>
      </c>
      <c r="J57" s="39">
        <v>99.503772351649516</v>
      </c>
      <c r="K57" s="30"/>
      <c r="L57" s="39">
        <v>40.888816143144581</v>
      </c>
      <c r="M57" s="39">
        <v>29.012180362675672</v>
      </c>
      <c r="N57" s="39">
        <v>69.900996505820245</v>
      </c>
      <c r="O57" s="30"/>
      <c r="P57" s="39">
        <f>IFERROR(IF(E57&gt;0,E57/D57*100,0),0)</f>
        <v>57.475688015980289</v>
      </c>
      <c r="Q57" s="39">
        <f>IFERROR(IF(F57&gt;0,F57/D57*100,0),0)</f>
        <v>40.50767242873961</v>
      </c>
      <c r="R57" s="39">
        <f t="shared" si="3"/>
        <v>97.983360444719892</v>
      </c>
      <c r="S57" s="30"/>
      <c r="T57" s="39">
        <f t="shared" si="25"/>
        <v>51.511580204613573</v>
      </c>
      <c r="U57" s="39">
        <f t="shared" si="25"/>
        <v>37.61779622944966</v>
      </c>
      <c r="V57" s="39">
        <f t="shared" si="25"/>
        <v>89.129376434063218</v>
      </c>
    </row>
    <row r="58" spans="2:22" ht="15">
      <c r="B58" s="40" t="s">
        <v>671</v>
      </c>
      <c r="C58" s="33"/>
      <c r="D58" s="36"/>
      <c r="E58" s="36"/>
      <c r="F58" s="36"/>
      <c r="H58" s="34"/>
      <c r="I58" s="34"/>
      <c r="J58" s="34"/>
      <c r="L58" s="34"/>
      <c r="M58" s="34"/>
      <c r="N58" s="34"/>
      <c r="P58" s="34"/>
      <c r="Q58" s="34"/>
      <c r="R58" s="34"/>
      <c r="T58" s="34"/>
      <c r="U58" s="34"/>
      <c r="V58" s="34"/>
    </row>
    <row r="59" spans="2:22" ht="15">
      <c r="B59" s="35" t="s">
        <v>81</v>
      </c>
      <c r="C59" s="35" t="s">
        <v>672</v>
      </c>
      <c r="D59" s="36">
        <f>IFERROR(VLOOKUP(B59,'1061(22)Table'!$B$3:$I$297,8,0),0)</f>
        <v>14434545.6422107</v>
      </c>
      <c r="E59" s="36">
        <f>IFERROR(VLOOKUP(B59,'197 DATA'!$B$5:$M$299,12,0),0)</f>
        <v>8299069.6100000003</v>
      </c>
      <c r="F59" s="36">
        <f>IFERROR(VLOOKUP(B59,'197 DATA'!$B$5:$M$299,4,0),0)</f>
        <v>5751637.1200000001</v>
      </c>
      <c r="H59" s="34">
        <v>56.893249430401305</v>
      </c>
      <c r="I59" s="34">
        <v>43.114717844105435</v>
      </c>
      <c r="J59" s="34">
        <v>100.00796727450674</v>
      </c>
      <c r="L59" s="34">
        <v>88.628888985060769</v>
      </c>
      <c r="M59" s="34">
        <v>43.214004694315065</v>
      </c>
      <c r="N59" s="34">
        <v>131.84289367937583</v>
      </c>
      <c r="P59" s="34">
        <f t="shared" ref="P59:P65" si="27">IFERROR(IF(E59&gt;0,E59/D59*100,0),0)</f>
        <v>57.49449837708206</v>
      </c>
      <c r="Q59" s="34">
        <f t="shared" ref="Q59:Q65" si="28">IFERROR(IF(F59&gt;0,F59/D59*100,0),0)</f>
        <v>39.846332974836315</v>
      </c>
      <c r="R59" s="34">
        <f t="shared" si="3"/>
        <v>97.340831351918382</v>
      </c>
      <c r="T59" s="34">
        <f t="shared" ref="T59:V65" si="29">IF(AND(H59&gt;0,L59&gt;0,L59&gt;0),AVERAGE(H59,L59,P59),AVERAGE(L59,P59))</f>
        <v>67.672212264181383</v>
      </c>
      <c r="U59" s="34">
        <f t="shared" si="29"/>
        <v>42.058351837752269</v>
      </c>
      <c r="V59" s="34">
        <f t="shared" si="29"/>
        <v>109.73056410193367</v>
      </c>
    </row>
    <row r="60" spans="2:22" ht="15">
      <c r="B60" s="35" t="s">
        <v>83</v>
      </c>
      <c r="C60" s="35" t="s">
        <v>673</v>
      </c>
      <c r="D60" s="36">
        <f>IFERROR(VLOOKUP(B60,'1061(22)Table'!$B$3:$I$297,8,0),0)</f>
        <v>1285476.0413546001</v>
      </c>
      <c r="E60" s="36">
        <f>IFERROR(VLOOKUP(B60,'197 DATA'!$B$5:$M$299,12,0),0)</f>
        <v>798223.03999999992</v>
      </c>
      <c r="F60" s="36">
        <f>IFERROR(VLOOKUP(B60,'197 DATA'!$B$5:$M$299,4,0),0)</f>
        <v>459829.36</v>
      </c>
      <c r="H60" s="34">
        <v>51.604674774774765</v>
      </c>
      <c r="I60" s="34">
        <v>33.366915315315318</v>
      </c>
      <c r="J60" s="34">
        <v>84.971590090090075</v>
      </c>
      <c r="L60" s="34">
        <v>76.026808334732294</v>
      </c>
      <c r="M60" s="34">
        <v>38.198184991176291</v>
      </c>
      <c r="N60" s="34">
        <v>114.22499332590859</v>
      </c>
      <c r="P60" s="34">
        <f t="shared" si="27"/>
        <v>62.095520594756003</v>
      </c>
      <c r="Q60" s="34">
        <f t="shared" si="28"/>
        <v>35.771134210750766</v>
      </c>
      <c r="R60" s="34">
        <f t="shared" si="3"/>
        <v>97.866654805506769</v>
      </c>
      <c r="T60" s="34">
        <f t="shared" si="29"/>
        <v>63.242334568087692</v>
      </c>
      <c r="U60" s="34">
        <f t="shared" si="29"/>
        <v>35.778744839080794</v>
      </c>
      <c r="V60" s="34">
        <f t="shared" si="29"/>
        <v>99.021079407168472</v>
      </c>
    </row>
    <row r="61" spans="2:22" ht="15">
      <c r="B61" s="35" t="s">
        <v>85</v>
      </c>
      <c r="C61" s="35" t="s">
        <v>674</v>
      </c>
      <c r="D61" s="36">
        <f>IFERROR(VLOOKUP(B61,'1061(22)Table'!$B$3:$I$297,8,0),0)</f>
        <v>2504637.7109052101</v>
      </c>
      <c r="E61" s="36">
        <f>IFERROR(VLOOKUP(B61,'197 DATA'!$B$5:$M$299,12,0),0)</f>
        <v>1503236.29</v>
      </c>
      <c r="F61" s="36">
        <f>IFERROR(VLOOKUP(B61,'197 DATA'!$B$5:$M$299,4,0),0)</f>
        <v>880598.84</v>
      </c>
      <c r="H61" s="34">
        <v>57.853712149532697</v>
      </c>
      <c r="I61" s="34">
        <v>39.199844236760121</v>
      </c>
      <c r="J61" s="34">
        <v>97.053556386292826</v>
      </c>
      <c r="L61" s="34">
        <v>89.031065446246899</v>
      </c>
      <c r="M61" s="34">
        <v>40.55469134989324</v>
      </c>
      <c r="N61" s="34">
        <v>129.58575679614015</v>
      </c>
      <c r="P61" s="34">
        <f t="shared" si="27"/>
        <v>60.018112937248311</v>
      </c>
      <c r="Q61" s="34">
        <f t="shared" si="28"/>
        <v>35.1587311875832</v>
      </c>
      <c r="R61" s="34">
        <f t="shared" si="3"/>
        <v>95.176844124831518</v>
      </c>
      <c r="T61" s="34">
        <f t="shared" si="29"/>
        <v>68.967630177675971</v>
      </c>
      <c r="U61" s="34">
        <f t="shared" si="29"/>
        <v>38.304422258078851</v>
      </c>
      <c r="V61" s="34">
        <f t="shared" si="29"/>
        <v>107.27205243575482</v>
      </c>
    </row>
    <row r="62" spans="2:22" ht="15">
      <c r="B62" s="35" t="s">
        <v>87</v>
      </c>
      <c r="C62" s="35" t="s">
        <v>675</v>
      </c>
      <c r="D62" s="36">
        <f>IFERROR(VLOOKUP(B62,'1061(22)Table'!$B$3:$I$297,8,0),0)</f>
        <v>2403334.0744753</v>
      </c>
      <c r="E62" s="36">
        <f>IFERROR(VLOOKUP(B62,'197 DATA'!$B$5:$M$299,12,0),0)</f>
        <v>1351291.82</v>
      </c>
      <c r="F62" s="36">
        <f>IFERROR(VLOOKUP(B62,'197 DATA'!$B$5:$M$299,4,0),0)</f>
        <v>983299.72</v>
      </c>
      <c r="H62" s="34">
        <v>53.323675043603423</v>
      </c>
      <c r="I62" s="34">
        <v>42.280868607600844</v>
      </c>
      <c r="J62" s="34">
        <v>95.604543651204267</v>
      </c>
      <c r="L62" s="34">
        <v>58.436042047618365</v>
      </c>
      <c r="M62" s="34">
        <v>43.736888526701456</v>
      </c>
      <c r="N62" s="34">
        <v>102.17293057431982</v>
      </c>
      <c r="P62" s="34">
        <f t="shared" si="27"/>
        <v>56.225717196433308</v>
      </c>
      <c r="Q62" s="34">
        <f t="shared" si="28"/>
        <v>40.91398405420086</v>
      </c>
      <c r="R62" s="34">
        <f t="shared" si="3"/>
        <v>97.139701250634175</v>
      </c>
      <c r="T62" s="34">
        <f t="shared" si="29"/>
        <v>55.995144762551696</v>
      </c>
      <c r="U62" s="34">
        <f t="shared" si="29"/>
        <v>42.310580396167722</v>
      </c>
      <c r="V62" s="34">
        <f t="shared" si="29"/>
        <v>98.305725158719426</v>
      </c>
    </row>
    <row r="63" spans="2:22" ht="15">
      <c r="B63" s="44" t="s">
        <v>89</v>
      </c>
      <c r="C63" s="35" t="s">
        <v>676</v>
      </c>
      <c r="D63" s="36">
        <f>IFERROR(VLOOKUP(B63,'1061(22)Table'!$B$3:$I$297,8,0),0)</f>
        <v>5597175.6241735304</v>
      </c>
      <c r="E63" s="36">
        <f>IFERROR(VLOOKUP(B63,'197 DATA'!$B$5:$M$299,12,0),0)</f>
        <v>3224368.8100000005</v>
      </c>
      <c r="F63" s="36">
        <f>IFERROR(VLOOKUP(B63,'197 DATA'!$B$5:$M$299,4,0),0)</f>
        <v>2214152.5099999998</v>
      </c>
      <c r="H63" s="34">
        <v>55.208724800000006</v>
      </c>
      <c r="I63" s="34">
        <v>41.686153399999995</v>
      </c>
      <c r="J63" s="34">
        <v>96.894878199999994</v>
      </c>
      <c r="L63" s="34">
        <v>62.87600358733836</v>
      </c>
      <c r="M63" s="34">
        <v>42.664207447439424</v>
      </c>
      <c r="N63" s="34">
        <v>105.54021103477778</v>
      </c>
      <c r="P63" s="34">
        <f t="shared" si="27"/>
        <v>57.60706875221743</v>
      </c>
      <c r="Q63" s="34">
        <f t="shared" si="28"/>
        <v>39.558389063893948</v>
      </c>
      <c r="R63" s="34">
        <f t="shared" si="3"/>
        <v>97.16545781611137</v>
      </c>
      <c r="T63" s="34">
        <f t="shared" si="29"/>
        <v>58.563932379851934</v>
      </c>
      <c r="U63" s="34">
        <f t="shared" si="29"/>
        <v>41.302916637111117</v>
      </c>
      <c r="V63" s="34">
        <f t="shared" si="29"/>
        <v>99.866849016963045</v>
      </c>
    </row>
    <row r="64" spans="2:22" ht="15">
      <c r="B64" s="35" t="s">
        <v>91</v>
      </c>
      <c r="C64" s="35" t="s">
        <v>677</v>
      </c>
      <c r="D64" s="36">
        <f>IFERROR(VLOOKUP(B64,'1061(22)Table'!$B$3:$I$297,8,0),0)</f>
        <v>6379872.9370733602</v>
      </c>
      <c r="E64" s="36">
        <f>IFERROR(VLOOKUP(B64,'197 DATA'!$B$5:$M$299,12,0),0)</f>
        <v>3688466</v>
      </c>
      <c r="F64" s="36">
        <f>IFERROR(VLOOKUP(B64,'197 DATA'!$B$5:$M$299,4,0),0)</f>
        <v>2494484.62</v>
      </c>
      <c r="H64" s="34">
        <v>56.108769610389608</v>
      </c>
      <c r="I64" s="34">
        <v>42.521792467532464</v>
      </c>
      <c r="J64" s="34">
        <v>98.630562077922065</v>
      </c>
      <c r="L64" s="34">
        <v>91.488125302539657</v>
      </c>
      <c r="M64" s="34">
        <v>43.357131726511469</v>
      </c>
      <c r="N64" s="34">
        <v>134.84525702905114</v>
      </c>
      <c r="P64" s="34">
        <f t="shared" si="27"/>
        <v>57.814098123590696</v>
      </c>
      <c r="Q64" s="34">
        <f t="shared" si="28"/>
        <v>39.099283709940082</v>
      </c>
      <c r="R64" s="34">
        <f t="shared" si="3"/>
        <v>96.913381833530778</v>
      </c>
      <c r="T64" s="34">
        <f t="shared" si="29"/>
        <v>68.470331012173318</v>
      </c>
      <c r="U64" s="34">
        <f t="shared" si="29"/>
        <v>41.65940263466134</v>
      </c>
      <c r="V64" s="34">
        <f t="shared" si="29"/>
        <v>110.12973364683467</v>
      </c>
    </row>
    <row r="65" spans="2:22" ht="15">
      <c r="B65" s="37" t="s">
        <v>678</v>
      </c>
      <c r="C65" s="33" t="s">
        <v>679</v>
      </c>
      <c r="D65" s="38">
        <f>SUM(D59:D64)</f>
        <v>32605042.030192699</v>
      </c>
      <c r="E65" s="38">
        <f t="shared" ref="E65:F65" si="30">SUM(E59:E64)</f>
        <v>18864655.57</v>
      </c>
      <c r="F65" s="38">
        <f t="shared" si="30"/>
        <v>12784002.170000002</v>
      </c>
      <c r="G65" s="30"/>
      <c r="H65" s="39">
        <v>55.851043367884266</v>
      </c>
      <c r="I65" s="39">
        <v>41.874162410612833</v>
      </c>
      <c r="J65" s="39">
        <v>97.725205778497099</v>
      </c>
      <c r="K65" s="30"/>
      <c r="L65" s="39">
        <v>80.038633575489641</v>
      </c>
      <c r="M65" s="39">
        <v>42.770420833879975</v>
      </c>
      <c r="N65" s="39">
        <v>122.80905440936962</v>
      </c>
      <c r="O65" s="30"/>
      <c r="P65" s="39">
        <f t="shared" si="27"/>
        <v>57.858093090421661</v>
      </c>
      <c r="Q65" s="39">
        <f t="shared" si="28"/>
        <v>39.208666433129721</v>
      </c>
      <c r="R65" s="39">
        <f t="shared" si="3"/>
        <v>97.066759523551383</v>
      </c>
      <c r="S65" s="30"/>
      <c r="T65" s="39">
        <f t="shared" si="29"/>
        <v>64.582590011265196</v>
      </c>
      <c r="U65" s="39">
        <f t="shared" si="29"/>
        <v>41.284416559207507</v>
      </c>
      <c r="V65" s="39">
        <f t="shared" si="29"/>
        <v>105.8670065704727</v>
      </c>
    </row>
    <row r="66" spans="2:22" ht="15">
      <c r="B66" s="32" t="s">
        <v>680</v>
      </c>
      <c r="C66" s="33"/>
      <c r="D66" s="36"/>
      <c r="E66" s="36"/>
      <c r="F66" s="36"/>
      <c r="H66" s="34"/>
      <c r="I66" s="34"/>
      <c r="J66" s="34"/>
      <c r="L66" s="34"/>
      <c r="M66" s="34"/>
      <c r="N66" s="34"/>
      <c r="P66" s="34"/>
      <c r="Q66" s="34"/>
      <c r="R66" s="34"/>
      <c r="T66" s="34"/>
      <c r="U66" s="34"/>
      <c r="V66" s="34"/>
    </row>
    <row r="67" spans="2:22" ht="15">
      <c r="B67" s="35" t="s">
        <v>93</v>
      </c>
      <c r="C67" s="35" t="s">
        <v>681</v>
      </c>
      <c r="D67" s="36">
        <f>IFERROR(VLOOKUP(B67,'1061(22)Table'!$B$3:$I$297,8,0),0)</f>
        <v>648925</v>
      </c>
      <c r="E67" s="36">
        <f>IFERROR(VLOOKUP(B67,'197 DATA'!$B$5:$M$299,12,0),0)</f>
        <v>383660.48000000004</v>
      </c>
      <c r="F67" s="36">
        <f>IFERROR(VLOOKUP(B67,'197 DATA'!$B$5:$M$299,4,0),0)</f>
        <v>273008.2</v>
      </c>
      <c r="H67" s="34">
        <v>56.402791403217719</v>
      </c>
      <c r="I67" s="34">
        <v>46.944445871192087</v>
      </c>
      <c r="J67" s="34">
        <v>103.34723727440981</v>
      </c>
      <c r="L67" s="34">
        <v>66.438822488053844</v>
      </c>
      <c r="M67" s="34">
        <v>44.096421888134998</v>
      </c>
      <c r="N67" s="34">
        <v>110.53524437618884</v>
      </c>
      <c r="P67" s="34">
        <f t="shared" ref="P67:P73" si="31">IFERROR(IF(E67&gt;0,E67/D67*100,0),0)</f>
        <v>59.1224686982317</v>
      </c>
      <c r="Q67" s="34">
        <f t="shared" ref="Q67:Q73" si="32">IFERROR(IF(F67&gt;0,F67/D67*100,0),0)</f>
        <v>42.070840235774554</v>
      </c>
      <c r="R67" s="34">
        <f t="shared" si="3"/>
        <v>101.19330893400625</v>
      </c>
      <c r="T67" s="34">
        <f t="shared" ref="T67:V73" si="33">IF(AND(H67&gt;0,L67&gt;0,L67&gt;0),AVERAGE(H67,L67,P67),AVERAGE(L67,P67))</f>
        <v>60.65469419650109</v>
      </c>
      <c r="U67" s="34">
        <f t="shared" si="33"/>
        <v>44.370569331700551</v>
      </c>
      <c r="V67" s="34">
        <f t="shared" si="33"/>
        <v>105.02526352820165</v>
      </c>
    </row>
    <row r="68" spans="2:22" ht="15">
      <c r="B68" s="35" t="s">
        <v>95</v>
      </c>
      <c r="C68" s="35" t="s">
        <v>682</v>
      </c>
      <c r="D68" s="36">
        <f>IFERROR(VLOOKUP(B68,'1061(22)Table'!$B$3:$I$297,8,0),0)</f>
        <v>297727.37950500002</v>
      </c>
      <c r="E68" s="36">
        <f>IFERROR(VLOOKUP(B68,'197 DATA'!$B$5:$M$299,12,0),0)</f>
        <v>190573.22999999998</v>
      </c>
      <c r="F68" s="36">
        <f>IFERROR(VLOOKUP(B68,'197 DATA'!$B$5:$M$299,4,0),0)</f>
        <v>98300.19</v>
      </c>
      <c r="H68" s="34">
        <v>62.986346511102994</v>
      </c>
      <c r="I68" s="34">
        <v>38.699321145198532</v>
      </c>
      <c r="J68" s="34">
        <v>101.68566765630152</v>
      </c>
      <c r="L68" s="34">
        <v>64.63975372923332</v>
      </c>
      <c r="M68" s="34">
        <v>37.726666349962443</v>
      </c>
      <c r="N68" s="34">
        <v>102.36642007919576</v>
      </c>
      <c r="P68" s="34">
        <f t="shared" si="31"/>
        <v>64.009306203831855</v>
      </c>
      <c r="Q68" s="34">
        <f t="shared" si="32"/>
        <v>33.016845868671332</v>
      </c>
      <c r="R68" s="34">
        <f t="shared" si="3"/>
        <v>97.02615207250318</v>
      </c>
      <c r="T68" s="34">
        <f t="shared" si="33"/>
        <v>63.878468814722716</v>
      </c>
      <c r="U68" s="34">
        <f t="shared" si="33"/>
        <v>36.480944454610771</v>
      </c>
      <c r="V68" s="34">
        <f t="shared" si="33"/>
        <v>100.3594132693335</v>
      </c>
    </row>
    <row r="69" spans="2:22" ht="15">
      <c r="B69" s="35" t="s">
        <v>97</v>
      </c>
      <c r="C69" s="35" t="s">
        <v>683</v>
      </c>
      <c r="D69" s="36">
        <f>IFERROR(VLOOKUP(B69,'1061(22)Table'!$B$3:$I$297,8,0),0)</f>
        <v>151980</v>
      </c>
      <c r="E69" s="36">
        <f>IFERROR(VLOOKUP(B69,'197 DATA'!$B$5:$M$299,12,0),0)</f>
        <v>82071.86</v>
      </c>
      <c r="F69" s="36">
        <f>IFERROR(VLOOKUP(B69,'197 DATA'!$B$5:$M$299,4,0),0)</f>
        <v>50385.08</v>
      </c>
      <c r="H69" s="34">
        <v>56.266387025707218</v>
      </c>
      <c r="I69" s="34">
        <v>45.600292638262744</v>
      </c>
      <c r="J69" s="34">
        <v>101.86667966396996</v>
      </c>
      <c r="L69" s="34">
        <v>41.909214765100671</v>
      </c>
      <c r="M69" s="34">
        <v>36.868912751677854</v>
      </c>
      <c r="N69" s="34">
        <v>78.778127516778525</v>
      </c>
      <c r="P69" s="34">
        <f t="shared" si="31"/>
        <v>54.001750230293453</v>
      </c>
      <c r="Q69" s="34">
        <f t="shared" si="32"/>
        <v>33.152441110672456</v>
      </c>
      <c r="R69" s="34">
        <f t="shared" si="3"/>
        <v>87.154191340965909</v>
      </c>
      <c r="T69" s="34">
        <f t="shared" si="33"/>
        <v>50.725784007033781</v>
      </c>
      <c r="U69" s="34">
        <f t="shared" si="33"/>
        <v>38.540548833537684</v>
      </c>
      <c r="V69" s="34">
        <f t="shared" si="33"/>
        <v>89.266332840571465</v>
      </c>
    </row>
    <row r="70" spans="2:22" ht="15">
      <c r="B70" s="35" t="s">
        <v>99</v>
      </c>
      <c r="C70" s="35" t="s">
        <v>684</v>
      </c>
      <c r="D70" s="36">
        <f>IFERROR(VLOOKUP(B70,'1061(22)Table'!$B$3:$I$297,8,0),0)</f>
        <v>11049000</v>
      </c>
      <c r="E70" s="36">
        <f>IFERROR(VLOOKUP(B70,'197 DATA'!$B$5:$M$299,12,0),0)</f>
        <v>6421422.6399999997</v>
      </c>
      <c r="F70" s="36">
        <f>IFERROR(VLOOKUP(B70,'197 DATA'!$B$5:$M$299,4,0),0)</f>
        <v>4540954.4400000004</v>
      </c>
      <c r="H70" s="34">
        <v>56.33235952647675</v>
      </c>
      <c r="I70" s="34">
        <v>43.537269866066076</v>
      </c>
      <c r="J70" s="34">
        <v>99.869629392542834</v>
      </c>
      <c r="L70" s="34">
        <v>58.669806750872723</v>
      </c>
      <c r="M70" s="34">
        <v>43.37460183691158</v>
      </c>
      <c r="N70" s="34">
        <v>102.0444085877843</v>
      </c>
      <c r="P70" s="34">
        <f t="shared" si="31"/>
        <v>58.117681600144813</v>
      </c>
      <c r="Q70" s="34">
        <f t="shared" si="32"/>
        <v>41.098329622590285</v>
      </c>
      <c r="R70" s="34">
        <f t="shared" si="3"/>
        <v>99.216011222735091</v>
      </c>
      <c r="T70" s="34">
        <f t="shared" si="33"/>
        <v>57.706615959164765</v>
      </c>
      <c r="U70" s="34">
        <f t="shared" si="33"/>
        <v>42.670067108522652</v>
      </c>
      <c r="V70" s="34">
        <f t="shared" si="33"/>
        <v>100.3766830676874</v>
      </c>
    </row>
    <row r="71" spans="2:22" ht="15">
      <c r="B71" s="35" t="s">
        <v>101</v>
      </c>
      <c r="C71" s="35" t="s">
        <v>685</v>
      </c>
      <c r="D71" s="36">
        <f>IFERROR(VLOOKUP(B71,'1061(22)Table'!$B$3:$I$297,8,0),0)</f>
        <v>175350.42</v>
      </c>
      <c r="E71" s="36">
        <f>IFERROR(VLOOKUP(B71,'197 DATA'!$B$5:$M$299,12,0),0)</f>
        <v>107189.18000000001</v>
      </c>
      <c r="F71" s="36">
        <f>IFERROR(VLOOKUP(B71,'197 DATA'!$B$5:$M$299,4,0),0)</f>
        <v>66347.990000000005</v>
      </c>
      <c r="H71" s="34">
        <v>63.610820000000004</v>
      </c>
      <c r="I71" s="34">
        <v>37.734266666666663</v>
      </c>
      <c r="J71" s="34">
        <v>101.34508666666667</v>
      </c>
      <c r="L71" s="34">
        <v>71.55147333333332</v>
      </c>
      <c r="M71" s="34">
        <v>37.564753333333336</v>
      </c>
      <c r="N71" s="34">
        <v>109.11622666666665</v>
      </c>
      <c r="P71" s="34">
        <f t="shared" si="31"/>
        <v>61.128556179106951</v>
      </c>
      <c r="Q71" s="34">
        <f t="shared" si="32"/>
        <v>37.837371589985359</v>
      </c>
      <c r="R71" s="34">
        <f t="shared" si="3"/>
        <v>98.965927769092303</v>
      </c>
      <c r="T71" s="34">
        <f t="shared" si="33"/>
        <v>65.430283170813425</v>
      </c>
      <c r="U71" s="34">
        <f t="shared" si="33"/>
        <v>37.712130529995115</v>
      </c>
      <c r="V71" s="34">
        <f t="shared" si="33"/>
        <v>103.14241370080855</v>
      </c>
    </row>
    <row r="72" spans="2:22" ht="15">
      <c r="B72" s="35" t="s">
        <v>103</v>
      </c>
      <c r="C72" s="35" t="s">
        <v>686</v>
      </c>
      <c r="D72" s="36">
        <f>IFERROR(VLOOKUP(B72,'1061(22)Table'!$B$3:$I$297,8,0),0)</f>
        <v>618083.25</v>
      </c>
      <c r="E72" s="36">
        <f>IFERROR(VLOOKUP(B72,'197 DATA'!$B$5:$M$299,12,0),0)</f>
        <v>360318.31999999995</v>
      </c>
      <c r="F72" s="36">
        <f>IFERROR(VLOOKUP(B72,'197 DATA'!$B$5:$M$299,4,0),0)</f>
        <v>199517.87</v>
      </c>
      <c r="H72" s="34">
        <v>64.553231445582952</v>
      </c>
      <c r="I72" s="34">
        <v>39.438925043847497</v>
      </c>
      <c r="J72" s="34">
        <v>103.99215648943044</v>
      </c>
      <c r="L72" s="34">
        <v>93.592316302040075</v>
      </c>
      <c r="M72" s="34">
        <v>38.700435013385025</v>
      </c>
      <c r="N72" s="34">
        <v>132.29275131542511</v>
      </c>
      <c r="P72" s="34">
        <f t="shared" si="31"/>
        <v>58.296082283414073</v>
      </c>
      <c r="Q72" s="34">
        <f t="shared" si="32"/>
        <v>32.280096572751319</v>
      </c>
      <c r="R72" s="34">
        <f t="shared" si="3"/>
        <v>90.576178856165399</v>
      </c>
      <c r="T72" s="34">
        <f t="shared" si="33"/>
        <v>72.147210010345702</v>
      </c>
      <c r="U72" s="34">
        <f t="shared" si="33"/>
        <v>36.806485543327945</v>
      </c>
      <c r="V72" s="34">
        <f t="shared" si="33"/>
        <v>108.95369555367365</v>
      </c>
    </row>
    <row r="73" spans="2:22" ht="15">
      <c r="B73" s="37" t="s">
        <v>687</v>
      </c>
      <c r="C73" s="33" t="s">
        <v>688</v>
      </c>
      <c r="D73" s="38">
        <f>SUM(D67:D72)</f>
        <v>12941066.049505001</v>
      </c>
      <c r="E73" s="38">
        <f t="shared" ref="E73:F73" si="34">SUM(E67:E72)</f>
        <v>7545235.71</v>
      </c>
      <c r="F73" s="38">
        <f t="shared" si="34"/>
        <v>5228513.7700000005</v>
      </c>
      <c r="G73" s="30"/>
      <c r="H73" s="39">
        <v>56.835608144856117</v>
      </c>
      <c r="I73" s="39">
        <v>43.413787603187536</v>
      </c>
      <c r="J73" s="39">
        <v>100.24939574804365</v>
      </c>
      <c r="K73" s="30"/>
      <c r="L73" s="39">
        <v>60.186548659766416</v>
      </c>
      <c r="M73" s="39">
        <v>42.976963821173022</v>
      </c>
      <c r="N73" s="39">
        <v>103.16351248093943</v>
      </c>
      <c r="O73" s="30"/>
      <c r="P73" s="39">
        <f t="shared" si="31"/>
        <v>58.304591608885325</v>
      </c>
      <c r="Q73" s="39">
        <f t="shared" si="32"/>
        <v>40.402496594938505</v>
      </c>
      <c r="R73" s="39">
        <f t="shared" ref="R73:R136" si="35">P73+Q73</f>
        <v>98.70708820382383</v>
      </c>
      <c r="S73" s="30"/>
      <c r="T73" s="39">
        <f t="shared" si="33"/>
        <v>58.442249471169283</v>
      </c>
      <c r="U73" s="39">
        <f t="shared" si="33"/>
        <v>42.264416006433017</v>
      </c>
      <c r="V73" s="39">
        <f t="shared" si="33"/>
        <v>100.70666547760231</v>
      </c>
    </row>
    <row r="74" spans="2:22" ht="15">
      <c r="B74" s="32" t="s">
        <v>689</v>
      </c>
      <c r="C74" s="33"/>
      <c r="D74" s="36"/>
      <c r="E74" s="36"/>
      <c r="F74" s="36"/>
      <c r="H74" s="34"/>
      <c r="I74" s="34"/>
      <c r="J74" s="34"/>
      <c r="L74" s="34"/>
      <c r="M74" s="34"/>
      <c r="N74" s="34"/>
      <c r="P74" s="34"/>
      <c r="Q74" s="34"/>
      <c r="R74" s="34"/>
      <c r="T74" s="34"/>
      <c r="U74" s="34"/>
      <c r="V74" s="34"/>
    </row>
    <row r="75" spans="2:22" ht="15">
      <c r="B75" s="43" t="s">
        <v>105</v>
      </c>
      <c r="C75" s="35" t="s">
        <v>690</v>
      </c>
      <c r="D75" s="36">
        <f>IFERROR(VLOOKUP(B75,'1061(22)Table'!$B$3:$I$297,8,0),0)</f>
        <v>17838.671635039998</v>
      </c>
      <c r="E75" s="36">
        <f>IFERROR(VLOOKUP(B75,'197 DATA'!$B$5:$M$299,12,0),0)</f>
        <v>12401.039999999997</v>
      </c>
      <c r="F75" s="36">
        <f>IFERROR(VLOOKUP(B75,'197 DATA'!$B$5:$M$299,4,0),0)</f>
        <v>6063.81</v>
      </c>
      <c r="H75" s="34">
        <v>63.419481582537514</v>
      </c>
      <c r="I75" s="34">
        <v>22.994433833560706</v>
      </c>
      <c r="J75" s="34">
        <v>86.41391541609822</v>
      </c>
      <c r="L75" s="34">
        <v>73.10989647744195</v>
      </c>
      <c r="M75" s="34">
        <v>30.994666256425589</v>
      </c>
      <c r="N75" s="34">
        <v>104.10456273386754</v>
      </c>
      <c r="P75" s="34">
        <f t="shared" ref="P75:P80" si="36">IFERROR(IF(E75&gt;0,E75/D75*100,0),0)</f>
        <v>69.517732338550289</v>
      </c>
      <c r="Q75" s="34">
        <f t="shared" ref="Q75:Q80" si="37">IFERROR(IF(F75&gt;0,F75/D75*100,0),0)</f>
        <v>33.992497446329075</v>
      </c>
      <c r="R75" s="34">
        <f t="shared" si="35"/>
        <v>103.51022978487936</v>
      </c>
      <c r="T75" s="34">
        <f t="shared" ref="T75:V80" si="38">IF(AND(H75&gt;0,L75&gt;0,L75&gt;0),AVERAGE(H75,L75,P75),AVERAGE(L75,P75))</f>
        <v>68.682370132843246</v>
      </c>
      <c r="U75" s="34">
        <f t="shared" si="38"/>
        <v>29.327199178771792</v>
      </c>
      <c r="V75" s="34">
        <f t="shared" si="38"/>
        <v>98.009569311615039</v>
      </c>
    </row>
    <row r="76" spans="2:22" ht="15">
      <c r="B76" s="35" t="s">
        <v>107</v>
      </c>
      <c r="C76" s="35" t="s">
        <v>691</v>
      </c>
      <c r="D76" s="36">
        <f>IFERROR(VLOOKUP(B76,'1061(22)Table'!$B$3:$I$297,8,0),0)</f>
        <v>192296.81290868</v>
      </c>
      <c r="E76" s="36">
        <f>IFERROR(VLOOKUP(B76,'197 DATA'!$B$5:$M$299,12,0),0)</f>
        <v>133578.49</v>
      </c>
      <c r="F76" s="36">
        <f>IFERROR(VLOOKUP(B76,'197 DATA'!$B$5:$M$299,4,0),0)</f>
        <v>67154</v>
      </c>
      <c r="H76" s="34">
        <v>59.158794736842104</v>
      </c>
      <c r="I76" s="34">
        <v>20.745678947368422</v>
      </c>
      <c r="J76" s="34">
        <v>79.904473684210529</v>
      </c>
      <c r="L76" s="34">
        <v>78.380492430122388</v>
      </c>
      <c r="M76" s="34">
        <v>29.428748087088241</v>
      </c>
      <c r="N76" s="34">
        <v>107.80924051721063</v>
      </c>
      <c r="P76" s="34">
        <f t="shared" si="36"/>
        <v>69.46474462030487</v>
      </c>
      <c r="Q76" s="34">
        <f t="shared" si="37"/>
        <v>34.92205564108378</v>
      </c>
      <c r="R76" s="34">
        <f t="shared" si="35"/>
        <v>104.38680026138866</v>
      </c>
      <c r="T76" s="34">
        <f t="shared" si="38"/>
        <v>69.001343929089785</v>
      </c>
      <c r="U76" s="34">
        <f t="shared" si="38"/>
        <v>28.365494225180147</v>
      </c>
      <c r="V76" s="34">
        <f t="shared" si="38"/>
        <v>97.366838154269942</v>
      </c>
    </row>
    <row r="77" spans="2:22" ht="15">
      <c r="B77" s="35" t="s">
        <v>109</v>
      </c>
      <c r="C77" s="35" t="s">
        <v>692</v>
      </c>
      <c r="D77" s="36">
        <f>IFERROR(VLOOKUP(B77,'1061(22)Table'!$B$3:$I$297,8,0),0)</f>
        <v>0</v>
      </c>
      <c r="E77" s="36">
        <f>IFERROR(VLOOKUP(B77,'197 DATA'!$B$5:$M$299,12,0),0)</f>
        <v>1188.1400000000031</v>
      </c>
      <c r="F77" s="36">
        <f>IFERROR(VLOOKUP(B77,'197 DATA'!$B$5:$M$299,4,0),0)</f>
        <v>20945.599999999999</v>
      </c>
      <c r="H77" s="34">
        <v>58.338966666666671</v>
      </c>
      <c r="I77" s="34">
        <v>14.7407</v>
      </c>
      <c r="J77" s="34">
        <v>73.079666666666668</v>
      </c>
      <c r="L77" s="34">
        <v>77.711926260390157</v>
      </c>
      <c r="M77" s="34">
        <v>35.522195308636952</v>
      </c>
      <c r="N77" s="34">
        <v>113.23412156902711</v>
      </c>
      <c r="P77" s="34">
        <f t="shared" si="36"/>
        <v>0</v>
      </c>
      <c r="Q77" s="34">
        <f t="shared" si="37"/>
        <v>0</v>
      </c>
      <c r="R77" s="34">
        <f t="shared" si="35"/>
        <v>0</v>
      </c>
      <c r="T77" s="34">
        <f t="shared" si="38"/>
        <v>45.350297642352274</v>
      </c>
      <c r="U77" s="34">
        <f t="shared" si="38"/>
        <v>16.75429843621232</v>
      </c>
      <c r="V77" s="34">
        <f t="shared" si="38"/>
        <v>62.10459607856459</v>
      </c>
    </row>
    <row r="78" spans="2:22" ht="15">
      <c r="B78" s="35" t="s">
        <v>111</v>
      </c>
      <c r="C78" s="35" t="s">
        <v>693</v>
      </c>
      <c r="D78" s="36">
        <f>IFERROR(VLOOKUP(B78,'1061(22)Table'!$B$3:$I$297,8,0),0)</f>
        <v>105173.71429217</v>
      </c>
      <c r="E78" s="36">
        <f>IFERROR(VLOOKUP(B78,'197 DATA'!$B$5:$M$299,12,0),0)</f>
        <v>73075.37</v>
      </c>
      <c r="F78" s="36">
        <f>IFERROR(VLOOKUP(B78,'197 DATA'!$B$5:$M$299,4,0),0)</f>
        <v>35953.79</v>
      </c>
      <c r="H78" s="34">
        <v>63.414216803403221</v>
      </c>
      <c r="I78" s="34">
        <v>23.008460574293526</v>
      </c>
      <c r="J78" s="34">
        <v>86.422677377696743</v>
      </c>
      <c r="L78" s="34">
        <v>74.520858515867801</v>
      </c>
      <c r="M78" s="34">
        <v>30.68442677788466</v>
      </c>
      <c r="N78" s="34">
        <v>105.20528529375247</v>
      </c>
      <c r="P78" s="34">
        <f t="shared" si="36"/>
        <v>69.480640188287353</v>
      </c>
      <c r="Q78" s="34">
        <f t="shared" si="37"/>
        <v>34.185148106608892</v>
      </c>
      <c r="R78" s="34">
        <f t="shared" si="35"/>
        <v>103.66578829489625</v>
      </c>
      <c r="T78" s="34">
        <f t="shared" si="38"/>
        <v>69.138571835852801</v>
      </c>
      <c r="U78" s="34">
        <f t="shared" si="38"/>
        <v>29.292678486262361</v>
      </c>
      <c r="V78" s="34">
        <f t="shared" si="38"/>
        <v>98.431250322115147</v>
      </c>
    </row>
    <row r="79" spans="2:22" ht="15">
      <c r="B79" s="35" t="s">
        <v>113</v>
      </c>
      <c r="C79" s="35" t="s">
        <v>694</v>
      </c>
      <c r="D79" s="36">
        <f>IFERROR(VLOOKUP(B79,'1061(22)Table'!$B$3:$I$297,8,0),0)</f>
        <v>482347.40011679998</v>
      </c>
      <c r="E79" s="36">
        <f>IFERROR(VLOOKUP(B79,'197 DATA'!$B$5:$M$299,12,0),0)</f>
        <v>334521.26</v>
      </c>
      <c r="F79" s="36">
        <f>IFERROR(VLOOKUP(B79,'197 DATA'!$B$5:$M$299,4,0),0)</f>
        <v>159352.41</v>
      </c>
      <c r="H79" s="34">
        <v>64.567428260869576</v>
      </c>
      <c r="I79" s="34">
        <v>22.906845652173917</v>
      </c>
      <c r="J79" s="34">
        <v>87.47427391304349</v>
      </c>
      <c r="L79" s="34">
        <v>75.233424616865634</v>
      </c>
      <c r="M79" s="34">
        <v>31.266181383337884</v>
      </c>
      <c r="N79" s="34">
        <v>106.49960600020351</v>
      </c>
      <c r="P79" s="34">
        <f t="shared" si="36"/>
        <v>69.352765230826577</v>
      </c>
      <c r="Q79" s="34">
        <f t="shared" si="37"/>
        <v>33.036854756843923</v>
      </c>
      <c r="R79" s="34">
        <f t="shared" si="35"/>
        <v>102.3896199876705</v>
      </c>
      <c r="T79" s="34">
        <f t="shared" si="38"/>
        <v>69.717872702853938</v>
      </c>
      <c r="U79" s="34">
        <f t="shared" si="38"/>
        <v>29.06996059745191</v>
      </c>
      <c r="V79" s="34">
        <f t="shared" si="38"/>
        <v>98.787833300305849</v>
      </c>
    </row>
    <row r="80" spans="2:22" ht="15">
      <c r="B80" s="37" t="s">
        <v>695</v>
      </c>
      <c r="C80" s="33" t="s">
        <v>696</v>
      </c>
      <c r="D80" s="38">
        <f>SUM(D75:D79)</f>
        <v>797656.59895268991</v>
      </c>
      <c r="E80" s="38">
        <f t="shared" ref="E80:F80" si="39">SUM(E75:E79)</f>
        <v>554764.30000000005</v>
      </c>
      <c r="F80" s="38">
        <f t="shared" si="39"/>
        <v>289469.61</v>
      </c>
      <c r="G80" s="30"/>
      <c r="H80" s="39">
        <v>62.71550566973395</v>
      </c>
      <c r="I80" s="39">
        <v>21.841293032818843</v>
      </c>
      <c r="J80" s="39">
        <v>84.556798702552797</v>
      </c>
      <c r="K80" s="30"/>
      <c r="L80" s="39">
        <v>75.973190249605821</v>
      </c>
      <c r="M80" s="39">
        <v>31.06432330655085</v>
      </c>
      <c r="N80" s="39">
        <v>107.03751355615667</v>
      </c>
      <c r="O80" s="30"/>
      <c r="P80" s="39">
        <f t="shared" si="36"/>
        <v>69.549264774891412</v>
      </c>
      <c r="Q80" s="39">
        <f t="shared" si="37"/>
        <v>36.290003791113726</v>
      </c>
      <c r="R80" s="39">
        <f t="shared" si="35"/>
        <v>105.83926856600513</v>
      </c>
      <c r="S80" s="30"/>
      <c r="T80" s="39">
        <f t="shared" si="38"/>
        <v>69.412653564743735</v>
      </c>
      <c r="U80" s="39">
        <f t="shared" si="38"/>
        <v>29.731873376827807</v>
      </c>
      <c r="V80" s="39">
        <f t="shared" si="38"/>
        <v>99.144526941571527</v>
      </c>
    </row>
    <row r="81" spans="2:22" ht="15">
      <c r="B81" s="40" t="s">
        <v>697</v>
      </c>
      <c r="C81" s="33"/>
      <c r="D81" s="36"/>
      <c r="E81" s="36"/>
      <c r="F81" s="36"/>
      <c r="H81" s="34"/>
      <c r="I81" s="34"/>
      <c r="J81" s="34"/>
      <c r="L81" s="34"/>
      <c r="M81" s="34"/>
      <c r="N81" s="34"/>
      <c r="P81" s="34"/>
      <c r="Q81" s="34"/>
      <c r="R81" s="34"/>
      <c r="T81" s="34"/>
      <c r="U81" s="34"/>
      <c r="V81" s="34"/>
    </row>
    <row r="82" spans="2:22" ht="15">
      <c r="B82" s="35" t="s">
        <v>115</v>
      </c>
      <c r="C82" s="35" t="s">
        <v>698</v>
      </c>
      <c r="D82" s="36">
        <f>IFERROR(VLOOKUP(B82,'1061(22)Table'!$B$3:$I$297,8,0),0)</f>
        <v>14804651</v>
      </c>
      <c r="E82" s="36">
        <f>IFERROR(VLOOKUP(B82,'197 DATA'!$B$5:$M$299,12,0),0)</f>
        <v>8577333.0199999996</v>
      </c>
      <c r="F82" s="36">
        <f>IFERROR(VLOOKUP(B82,'197 DATA'!$B$5:$M$299,4,0),0)</f>
        <v>5406446.2999999998</v>
      </c>
      <c r="H82" s="34">
        <v>57.762501613049864</v>
      </c>
      <c r="I82" s="34">
        <v>42.939111487651815</v>
      </c>
      <c r="J82" s="34">
        <v>100.70161310070168</v>
      </c>
      <c r="L82" s="34">
        <v>64.471665100430201</v>
      </c>
      <c r="M82" s="34">
        <v>42.666645992514773</v>
      </c>
      <c r="N82" s="34">
        <v>107.13831109294497</v>
      </c>
      <c r="P82" s="34">
        <f>IFERROR(IF(E82&gt;0,E82/D82*100,0),0)</f>
        <v>57.936745823998152</v>
      </c>
      <c r="Q82" s="34">
        <f>IFERROR(IF(F82&gt;0,F82/D82*100,0),0)</f>
        <v>36.518566361341442</v>
      </c>
      <c r="R82" s="34">
        <f t="shared" si="35"/>
        <v>94.455312185339594</v>
      </c>
      <c r="T82" s="34">
        <f t="shared" ref="T82:V86" si="40">IF(AND(H82&gt;0,L82&gt;0,L82&gt;0),AVERAGE(H82,L82,P82),AVERAGE(L82,P82))</f>
        <v>60.056970845826072</v>
      </c>
      <c r="U82" s="34">
        <f t="shared" si="40"/>
        <v>40.708107947169346</v>
      </c>
      <c r="V82" s="34">
        <f t="shared" si="40"/>
        <v>100.76507879299542</v>
      </c>
    </row>
    <row r="83" spans="2:22" ht="15">
      <c r="B83" s="35" t="s">
        <v>117</v>
      </c>
      <c r="C83" s="35" t="s">
        <v>699</v>
      </c>
      <c r="D83" s="36">
        <f>IFERROR(VLOOKUP(B83,'1061(22)Table'!$B$3:$I$297,8,0),0)</f>
        <v>2010000</v>
      </c>
      <c r="E83" s="36">
        <f>IFERROR(VLOOKUP(B83,'197 DATA'!$B$5:$M$299,12,0),0)</f>
        <v>1240340.17</v>
      </c>
      <c r="F83" s="36">
        <f>IFERROR(VLOOKUP(B83,'197 DATA'!$B$5:$M$299,4,0),0)</f>
        <v>717636.43</v>
      </c>
      <c r="H83" s="34">
        <v>58.215466315789477</v>
      </c>
      <c r="I83" s="34">
        <v>38.369812631578945</v>
      </c>
      <c r="J83" s="34">
        <v>96.585278947368423</v>
      </c>
      <c r="L83" s="34">
        <v>58.987814210526324</v>
      </c>
      <c r="M83" s="34">
        <v>38.198017894736843</v>
      </c>
      <c r="N83" s="34">
        <v>97.18583210526316</v>
      </c>
      <c r="P83" s="34">
        <f>IFERROR(IF(E83&gt;0,E83/D83*100,0),0)</f>
        <v>61.708466169154228</v>
      </c>
      <c r="Q83" s="34">
        <f>IFERROR(IF(F83&gt;0,F83/D83*100,0),0)</f>
        <v>35.703304975124375</v>
      </c>
      <c r="R83" s="34">
        <f t="shared" si="35"/>
        <v>97.411771144278603</v>
      </c>
      <c r="T83" s="34">
        <f t="shared" si="40"/>
        <v>59.637248898490014</v>
      </c>
      <c r="U83" s="34">
        <f t="shared" si="40"/>
        <v>37.423711833813393</v>
      </c>
      <c r="V83" s="34">
        <f t="shared" si="40"/>
        <v>97.060960732303386</v>
      </c>
    </row>
    <row r="84" spans="2:22" ht="15">
      <c r="B84" s="35" t="s">
        <v>119</v>
      </c>
      <c r="C84" s="35" t="s">
        <v>700</v>
      </c>
      <c r="D84" s="36">
        <f>IFERROR(VLOOKUP(B84,'1061(22)Table'!$B$3:$I$297,8,0),0)</f>
        <v>0</v>
      </c>
      <c r="E84" s="36">
        <f>IFERROR(VLOOKUP(B84,'197 DATA'!$B$5:$M$299,12,0),0)</f>
        <v>0</v>
      </c>
      <c r="F84" s="36">
        <f>IFERROR(VLOOKUP(B84,'197 DATA'!$B$5:$M$299,4,0),0)</f>
        <v>0</v>
      </c>
      <c r="H84" s="34">
        <v>0</v>
      </c>
      <c r="I84" s="34">
        <v>0</v>
      </c>
      <c r="J84" s="34">
        <v>0</v>
      </c>
      <c r="L84" s="34">
        <v>0</v>
      </c>
      <c r="M84" s="34">
        <v>0</v>
      </c>
      <c r="N84" s="34">
        <v>0</v>
      </c>
      <c r="P84" s="34">
        <f>IFERROR(IF(E84&gt;0,E84/D84*100,0),0)</f>
        <v>0</v>
      </c>
      <c r="Q84" s="34">
        <f>IFERROR(IF(F84&gt;0,F84/D84*100,0),0)</f>
        <v>0</v>
      </c>
      <c r="R84" s="34">
        <f t="shared" si="35"/>
        <v>0</v>
      </c>
      <c r="T84" s="34">
        <f t="shared" si="40"/>
        <v>0</v>
      </c>
      <c r="U84" s="34">
        <f t="shared" si="40"/>
        <v>0</v>
      </c>
      <c r="V84" s="34">
        <f t="shared" si="40"/>
        <v>0</v>
      </c>
    </row>
    <row r="85" spans="2:22" ht="15">
      <c r="B85" s="35" t="s">
        <v>121</v>
      </c>
      <c r="C85" s="35" t="s">
        <v>701</v>
      </c>
      <c r="D85" s="36">
        <f>IFERROR(VLOOKUP(B85,'1061(22)Table'!$B$3:$I$297,8,0),0)</f>
        <v>75000</v>
      </c>
      <c r="E85" s="36">
        <f>IFERROR(VLOOKUP(B85,'197 DATA'!$B$5:$M$299,12,0),0)</f>
        <v>54427.95</v>
      </c>
      <c r="F85" s="36">
        <f>IFERROR(VLOOKUP(B85,'197 DATA'!$B$5:$M$299,4,0),0)</f>
        <v>21346.94</v>
      </c>
      <c r="H85" s="34">
        <v>69.112226666666672</v>
      </c>
      <c r="I85" s="34">
        <v>29.936679999999999</v>
      </c>
      <c r="J85" s="34">
        <v>99.048906666666667</v>
      </c>
      <c r="L85" s="34">
        <v>69.50063999999999</v>
      </c>
      <c r="M85" s="34">
        <v>29.783146666666667</v>
      </c>
      <c r="N85" s="34">
        <v>99.283786666666657</v>
      </c>
      <c r="P85" s="34">
        <f>IFERROR(IF(E85&gt;0,E85/D85*100,0),0)</f>
        <v>72.570599999999999</v>
      </c>
      <c r="Q85" s="34">
        <f>IFERROR(IF(F85&gt;0,F85/D85*100,0),0)</f>
        <v>28.462586666666667</v>
      </c>
      <c r="R85" s="34">
        <f t="shared" si="35"/>
        <v>101.03318666666667</v>
      </c>
      <c r="T85" s="34">
        <f t="shared" si="40"/>
        <v>70.394488888888887</v>
      </c>
      <c r="U85" s="34">
        <f t="shared" si="40"/>
        <v>29.394137777777775</v>
      </c>
      <c r="V85" s="34">
        <f t="shared" si="40"/>
        <v>99.788626666666673</v>
      </c>
    </row>
    <row r="86" spans="2:22" ht="15">
      <c r="B86" s="37" t="s">
        <v>702</v>
      </c>
      <c r="C86" s="33" t="s">
        <v>703</v>
      </c>
      <c r="D86" s="38">
        <f>SUM(D82:D85)</f>
        <v>16889651</v>
      </c>
      <c r="E86" s="38">
        <f t="shared" ref="E86:F86" si="41">SUM(E82:E85)</f>
        <v>9872101.1399999987</v>
      </c>
      <c r="F86" s="38">
        <f t="shared" si="41"/>
        <v>6145429.6699999999</v>
      </c>
      <c r="G86" s="30"/>
      <c r="H86" s="39">
        <v>57.88675510229708</v>
      </c>
      <c r="I86" s="39">
        <v>42.238180506790329</v>
      </c>
      <c r="J86" s="39">
        <v>100.1249356090874</v>
      </c>
      <c r="K86" s="30"/>
      <c r="L86" s="39">
        <v>63.742768057636191</v>
      </c>
      <c r="M86" s="39">
        <v>41.980245880560297</v>
      </c>
      <c r="N86" s="39">
        <v>105.72301393819649</v>
      </c>
      <c r="O86" s="30"/>
      <c r="P86" s="39">
        <f>IFERROR(IF(E86&gt;0,E86/D86*100,0),0)</f>
        <v>58.450592851208107</v>
      </c>
      <c r="Q86" s="39">
        <f>IFERROR(IF(F86&gt;0,F86/D86*100,0),0)</f>
        <v>36.385770611837984</v>
      </c>
      <c r="R86" s="39">
        <f t="shared" si="35"/>
        <v>94.836363463046098</v>
      </c>
      <c r="S86" s="30"/>
      <c r="T86" s="39">
        <f t="shared" si="40"/>
        <v>60.026705337047126</v>
      </c>
      <c r="U86" s="39">
        <f t="shared" si="40"/>
        <v>40.201398999729541</v>
      </c>
      <c r="V86" s="39">
        <f t="shared" si="40"/>
        <v>100.22810433677667</v>
      </c>
    </row>
    <row r="87" spans="2:22" ht="15">
      <c r="B87" s="32" t="s">
        <v>704</v>
      </c>
      <c r="C87" s="33"/>
      <c r="D87" s="36"/>
      <c r="E87" s="36"/>
      <c r="F87" s="36"/>
      <c r="H87" s="34"/>
      <c r="I87" s="34"/>
      <c r="J87" s="34"/>
      <c r="L87" s="34"/>
      <c r="M87" s="34"/>
      <c r="N87" s="34"/>
      <c r="P87" s="34"/>
      <c r="Q87" s="34"/>
      <c r="R87" s="34"/>
      <c r="T87" s="34"/>
      <c r="U87" s="34"/>
      <c r="V87" s="34"/>
    </row>
    <row r="88" spans="2:22" ht="15">
      <c r="B88" s="35" t="s">
        <v>123</v>
      </c>
      <c r="C88" s="35" t="s">
        <v>705</v>
      </c>
      <c r="D88" s="36">
        <f>IFERROR(VLOOKUP(B88,'1061(22)Table'!$B$3:$I$297,8,0),0)</f>
        <v>841974.34077774</v>
      </c>
      <c r="E88" s="36">
        <f>IFERROR(VLOOKUP(B88,'197 DATA'!$B$5:$M$299,12,0),0)</f>
        <v>474217.5</v>
      </c>
      <c r="F88" s="36">
        <f>IFERROR(VLOOKUP(B88,'197 DATA'!$B$5:$M$299,4,0),0)</f>
        <v>343467.74</v>
      </c>
      <c r="H88" s="34">
        <v>56.247176939695478</v>
      </c>
      <c r="I88" s="34">
        <v>44.219946513674323</v>
      </c>
      <c r="J88" s="34">
        <v>100.46712345336979</v>
      </c>
      <c r="L88" s="34">
        <v>56.096147025937761</v>
      </c>
      <c r="M88" s="34">
        <v>43.927528447989879</v>
      </c>
      <c r="N88" s="34">
        <v>100.02367547392764</v>
      </c>
      <c r="P88" s="34">
        <f>IFERROR(IF(E88&gt;0,E88/D88*100,0),0)</f>
        <v>56.322084537868534</v>
      </c>
      <c r="Q88" s="34">
        <f>IFERROR(IF(F88&gt;0,F88/D88*100,0),0)</f>
        <v>40.793136247208608</v>
      </c>
      <c r="R88" s="34">
        <f t="shared" si="35"/>
        <v>97.115220785077142</v>
      </c>
      <c r="T88" s="34">
        <f t="shared" ref="T88:V89" si="42">IF(AND(H88&gt;0,L88&gt;0,L88&gt;0),AVERAGE(H88,L88,P88),AVERAGE(L88,P88))</f>
        <v>56.221802834500586</v>
      </c>
      <c r="U88" s="34">
        <f t="shared" si="42"/>
        <v>42.980203736290939</v>
      </c>
      <c r="V88" s="34">
        <f t="shared" si="42"/>
        <v>99.202006570791525</v>
      </c>
    </row>
    <row r="89" spans="2:22" ht="15">
      <c r="B89" s="37" t="s">
        <v>706</v>
      </c>
      <c r="C89" s="33" t="s">
        <v>707</v>
      </c>
      <c r="D89" s="38">
        <f>SUM(D88)</f>
        <v>841974.34077774</v>
      </c>
      <c r="E89" s="38">
        <f t="shared" ref="E89:F89" si="43">SUM(E88)</f>
        <v>474217.5</v>
      </c>
      <c r="F89" s="38">
        <f t="shared" si="43"/>
        <v>343467.74</v>
      </c>
      <c r="G89" s="30"/>
      <c r="H89" s="39">
        <v>56.247176939695478</v>
      </c>
      <c r="I89" s="39">
        <v>44.219946513674323</v>
      </c>
      <c r="J89" s="39">
        <v>100.46712345336979</v>
      </c>
      <c r="K89" s="30"/>
      <c r="L89" s="39">
        <v>56.096147025937761</v>
      </c>
      <c r="M89" s="39">
        <v>43.927528447989879</v>
      </c>
      <c r="N89" s="39">
        <v>100.02367547392764</v>
      </c>
      <c r="O89" s="30"/>
      <c r="P89" s="39">
        <f>IFERROR(IF(E89&gt;0,E89/D89*100,0),0)</f>
        <v>56.322084537868534</v>
      </c>
      <c r="Q89" s="39">
        <f>IFERROR(IF(F89&gt;0,F89/D89*100,0),0)</f>
        <v>40.793136247208608</v>
      </c>
      <c r="R89" s="39">
        <f t="shared" si="35"/>
        <v>97.115220785077142</v>
      </c>
      <c r="S89" s="30"/>
      <c r="T89" s="39">
        <f t="shared" si="42"/>
        <v>56.221802834500586</v>
      </c>
      <c r="U89" s="39">
        <f t="shared" si="42"/>
        <v>42.980203736290939</v>
      </c>
      <c r="V89" s="39">
        <f t="shared" si="42"/>
        <v>99.202006570791525</v>
      </c>
    </row>
    <row r="90" spans="2:22" ht="15">
      <c r="B90" s="32" t="s">
        <v>708</v>
      </c>
      <c r="C90" s="33"/>
      <c r="D90" s="36"/>
      <c r="E90" s="36"/>
      <c r="F90" s="36"/>
      <c r="H90" s="34"/>
      <c r="I90" s="34"/>
      <c r="J90" s="34"/>
      <c r="L90" s="34"/>
      <c r="M90" s="34"/>
      <c r="N90" s="34"/>
      <c r="P90" s="34"/>
      <c r="Q90" s="34"/>
      <c r="R90" s="34"/>
      <c r="T90" s="34"/>
      <c r="U90" s="34"/>
      <c r="V90" s="34"/>
    </row>
    <row r="91" spans="2:22" ht="15">
      <c r="B91" s="35" t="s">
        <v>125</v>
      </c>
      <c r="C91" s="35" t="s">
        <v>709</v>
      </c>
      <c r="D91" s="36">
        <f>IFERROR(VLOOKUP(B91,'1061(22)Table'!$B$3:$I$297,8,0),0)</f>
        <v>2434238</v>
      </c>
      <c r="E91" s="36">
        <f>IFERROR(VLOOKUP(B91,'197 DATA'!$B$5:$M$299,12,0),0)</f>
        <v>1255602.9500000002</v>
      </c>
      <c r="F91" s="36">
        <f>IFERROR(VLOOKUP(B91,'197 DATA'!$B$5:$M$299,4,0),0)</f>
        <v>762439.61</v>
      </c>
      <c r="H91" s="34">
        <v>57.443933171914367</v>
      </c>
      <c r="I91" s="34">
        <v>41.123281065298727</v>
      </c>
      <c r="J91" s="34">
        <v>98.567214237213093</v>
      </c>
      <c r="L91" s="34">
        <v>63.332660886200777</v>
      </c>
      <c r="M91" s="34">
        <v>39.300176530806908</v>
      </c>
      <c r="N91" s="34">
        <v>102.63283741700769</v>
      </c>
      <c r="P91" s="34">
        <f t="shared" ref="P91:P101" si="44">IFERROR(IF(E91&gt;0,E91/D91*100,0),0)</f>
        <v>51.580944426962375</v>
      </c>
      <c r="Q91" s="34">
        <f t="shared" ref="Q91:Q101" si="45">IFERROR(IF(F91&gt;0,F91/D91*100,0),0)</f>
        <v>31.321489928265024</v>
      </c>
      <c r="R91" s="34">
        <f t="shared" si="35"/>
        <v>82.902434355227399</v>
      </c>
      <c r="T91" s="34">
        <f t="shared" ref="T91:T101" si="46">IF(AND(H91&gt;0,L91&gt;0,L91&gt;0),AVERAGE(H91,L91,P91),AVERAGE(L91,P91))</f>
        <v>57.452512828359168</v>
      </c>
      <c r="U91" s="34">
        <f t="shared" ref="U91:U101" si="47">IF(AND(I91&gt;0,M91&gt;0,M91&gt;0),AVERAGE(I91,M91,Q91),AVERAGE(M91,Q91))</f>
        <v>37.248315841456886</v>
      </c>
      <c r="V91" s="34">
        <f t="shared" ref="V91:V101" si="48">IF(AND(J91&gt;0,N91&gt;0,N91&gt;0),AVERAGE(J91,N91,R91),AVERAGE(N91,R91))</f>
        <v>94.700828669816062</v>
      </c>
    </row>
    <row r="92" spans="2:22" ht="15">
      <c r="B92" s="35" t="s">
        <v>127</v>
      </c>
      <c r="C92" s="35" t="s">
        <v>710</v>
      </c>
      <c r="D92" s="36">
        <f>IFERROR(VLOOKUP(B92,'1061(22)Table'!$B$3:$I$297,8,0),0)</f>
        <v>8462372</v>
      </c>
      <c r="E92" s="36">
        <f>IFERROR(VLOOKUP(B92,'197 DATA'!$B$5:$M$299,12,0),0)</f>
        <v>4544870.38</v>
      </c>
      <c r="F92" s="36">
        <f>IFERROR(VLOOKUP(B92,'197 DATA'!$B$5:$M$299,4,0),0)</f>
        <v>3291268.41</v>
      </c>
      <c r="H92" s="34">
        <v>52.729599058122922</v>
      </c>
      <c r="I92" s="34">
        <v>46.361300256361282</v>
      </c>
      <c r="J92" s="34">
        <v>99.090899314484204</v>
      </c>
      <c r="L92" s="34">
        <v>61.063064063435554</v>
      </c>
      <c r="M92" s="34">
        <v>46.597145075169252</v>
      </c>
      <c r="N92" s="34">
        <v>107.66020913860481</v>
      </c>
      <c r="P92" s="34">
        <f t="shared" si="44"/>
        <v>53.706813881497993</v>
      </c>
      <c r="Q92" s="34">
        <f t="shared" si="45"/>
        <v>38.892977169994417</v>
      </c>
      <c r="R92" s="34">
        <f t="shared" si="35"/>
        <v>92.599791051492417</v>
      </c>
      <c r="T92" s="34">
        <f t="shared" si="46"/>
        <v>55.833159001018828</v>
      </c>
      <c r="U92" s="34">
        <f t="shared" si="47"/>
        <v>43.950474167174981</v>
      </c>
      <c r="V92" s="34">
        <f t="shared" si="48"/>
        <v>99.783633168193816</v>
      </c>
    </row>
    <row r="93" spans="2:22" ht="15">
      <c r="B93" s="35" t="s">
        <v>129</v>
      </c>
      <c r="C93" s="35" t="s">
        <v>711</v>
      </c>
      <c r="D93" s="36">
        <f>IFERROR(VLOOKUP(B93,'1061(22)Table'!$B$3:$I$297,8,0),0)</f>
        <v>1168901</v>
      </c>
      <c r="E93" s="36">
        <f>IFERROR(VLOOKUP(B93,'197 DATA'!$B$5:$M$299,12,0),0)</f>
        <v>681443.47</v>
      </c>
      <c r="F93" s="36">
        <f>IFERROR(VLOOKUP(B93,'197 DATA'!$B$5:$M$299,4,0),0)</f>
        <v>459282.56</v>
      </c>
      <c r="H93" s="34">
        <v>60.077322725218984</v>
      </c>
      <c r="I93" s="34">
        <v>45.199019242857254</v>
      </c>
      <c r="J93" s="34">
        <v>105.27634196807624</v>
      </c>
      <c r="L93" s="34">
        <v>68.948509697653265</v>
      </c>
      <c r="M93" s="34">
        <v>44.460571419733782</v>
      </c>
      <c r="N93" s="34">
        <v>113.40908111738705</v>
      </c>
      <c r="P93" s="34">
        <f t="shared" si="44"/>
        <v>58.297791686378908</v>
      </c>
      <c r="Q93" s="34">
        <f t="shared" si="45"/>
        <v>39.291827109395925</v>
      </c>
      <c r="R93" s="34">
        <f t="shared" si="35"/>
        <v>97.58961879577484</v>
      </c>
      <c r="T93" s="34">
        <f t="shared" si="46"/>
        <v>62.441208036417045</v>
      </c>
      <c r="U93" s="34">
        <f t="shared" si="47"/>
        <v>42.983805923995646</v>
      </c>
      <c r="V93" s="34">
        <f t="shared" si="48"/>
        <v>105.42501396041273</v>
      </c>
    </row>
    <row r="94" spans="2:22" ht="15">
      <c r="B94" s="35" t="s">
        <v>131</v>
      </c>
      <c r="C94" s="35" t="s">
        <v>712</v>
      </c>
      <c r="D94" s="36">
        <f>IFERROR(VLOOKUP(B94,'1061(22)Table'!$B$3:$I$297,8,0),0)</f>
        <v>366318</v>
      </c>
      <c r="E94" s="36">
        <f>IFERROR(VLOOKUP(B94,'197 DATA'!$B$5:$M$299,12,0),0)</f>
        <v>256804.34999999998</v>
      </c>
      <c r="F94" s="36">
        <f>IFERROR(VLOOKUP(B94,'197 DATA'!$B$5:$M$299,4,0),0)</f>
        <v>118494.13</v>
      </c>
      <c r="H94" s="34">
        <v>66.111242004727984</v>
      </c>
      <c r="I94" s="34">
        <v>33.008509183197475</v>
      </c>
      <c r="J94" s="34">
        <v>99.119751187925459</v>
      </c>
      <c r="L94" s="34">
        <v>51.373963283022746</v>
      </c>
      <c r="M94" s="34">
        <v>32.141177330982515</v>
      </c>
      <c r="N94" s="34">
        <v>83.515140614005261</v>
      </c>
      <c r="P94" s="34">
        <f t="shared" si="44"/>
        <v>70.10421273319902</v>
      </c>
      <c r="Q94" s="34">
        <f t="shared" si="45"/>
        <v>32.347340289038485</v>
      </c>
      <c r="R94" s="34">
        <f t="shared" si="35"/>
        <v>102.4515530222375</v>
      </c>
      <c r="T94" s="34">
        <f t="shared" si="46"/>
        <v>62.52980600698325</v>
      </c>
      <c r="U94" s="34">
        <f t="shared" si="47"/>
        <v>32.499008934406156</v>
      </c>
      <c r="V94" s="34">
        <f t="shared" si="48"/>
        <v>95.028814941389399</v>
      </c>
    </row>
    <row r="95" spans="2:22" ht="15">
      <c r="B95" s="35" t="s">
        <v>133</v>
      </c>
      <c r="C95" s="35" t="s">
        <v>713</v>
      </c>
      <c r="D95" s="36">
        <f>IFERROR(VLOOKUP(B95,'1061(22)Table'!$B$3:$I$297,8,0),0)</f>
        <v>624665.72</v>
      </c>
      <c r="E95" s="36">
        <f>IFERROR(VLOOKUP(B95,'197 DATA'!$B$5:$M$299,12,0),0)</f>
        <v>391540.04000000004</v>
      </c>
      <c r="F95" s="36">
        <f>IFERROR(VLOOKUP(B95,'197 DATA'!$B$5:$M$299,4,0),0)</f>
        <v>218872</v>
      </c>
      <c r="H95" s="34">
        <v>62.731610816629725</v>
      </c>
      <c r="I95" s="34">
        <v>38.016696529888407</v>
      </c>
      <c r="J95" s="34">
        <v>100.74830734651813</v>
      </c>
      <c r="L95" s="34">
        <v>43.64590197236771</v>
      </c>
      <c r="M95" s="34">
        <v>24.114720489787913</v>
      </c>
      <c r="N95" s="34">
        <v>67.760622462155624</v>
      </c>
      <c r="P95" s="34">
        <f t="shared" si="44"/>
        <v>62.679930635540572</v>
      </c>
      <c r="Q95" s="34">
        <f t="shared" si="45"/>
        <v>35.038260143361164</v>
      </c>
      <c r="R95" s="34">
        <f t="shared" si="35"/>
        <v>97.718190778901743</v>
      </c>
      <c r="T95" s="34">
        <f t="shared" si="46"/>
        <v>56.352481141512669</v>
      </c>
      <c r="U95" s="34">
        <f t="shared" si="47"/>
        <v>32.389892387679161</v>
      </c>
      <c r="V95" s="34">
        <f t="shared" si="48"/>
        <v>88.742373529191852</v>
      </c>
    </row>
    <row r="96" spans="2:22" ht="15">
      <c r="B96" s="35" t="s">
        <v>135</v>
      </c>
      <c r="C96" s="35" t="s">
        <v>714</v>
      </c>
      <c r="D96" s="36">
        <f>IFERROR(VLOOKUP(B96,'1061(22)Table'!$B$3:$I$297,8,0),0)</f>
        <v>1370000</v>
      </c>
      <c r="E96" s="36">
        <f>IFERROR(VLOOKUP(B96,'197 DATA'!$B$5:$M$299,12,0),0)</f>
        <v>828027.72000000009</v>
      </c>
      <c r="F96" s="36">
        <f>IFERROR(VLOOKUP(B96,'197 DATA'!$B$5:$M$299,4,0),0)</f>
        <v>572558.81999999995</v>
      </c>
      <c r="H96" s="34">
        <v>54.799474615384611</v>
      </c>
      <c r="I96" s="34">
        <v>40.317540000000001</v>
      </c>
      <c r="J96" s="34">
        <v>95.117014615384619</v>
      </c>
      <c r="L96" s="34">
        <v>62.623866153846151</v>
      </c>
      <c r="M96" s="34">
        <v>44.675653846153843</v>
      </c>
      <c r="N96" s="34">
        <v>107.29952</v>
      </c>
      <c r="P96" s="34">
        <f t="shared" si="44"/>
        <v>60.439979562043803</v>
      </c>
      <c r="Q96" s="34">
        <f t="shared" si="45"/>
        <v>41.79261459854014</v>
      </c>
      <c r="R96" s="34">
        <f t="shared" si="35"/>
        <v>102.23259416058394</v>
      </c>
      <c r="T96" s="34">
        <f t="shared" si="46"/>
        <v>59.287773443758191</v>
      </c>
      <c r="U96" s="34">
        <f t="shared" si="47"/>
        <v>42.261936148231328</v>
      </c>
      <c r="V96" s="34">
        <f t="shared" si="48"/>
        <v>101.54970959198953</v>
      </c>
    </row>
    <row r="97" spans="2:22" ht="15">
      <c r="B97" s="35" t="s">
        <v>137</v>
      </c>
      <c r="C97" s="35" t="s">
        <v>715</v>
      </c>
      <c r="D97" s="36">
        <f>IFERROR(VLOOKUP(B97,'1061(22)Table'!$B$3:$I$297,8,0),0)</f>
        <v>7093914</v>
      </c>
      <c r="E97" s="36">
        <f>IFERROR(VLOOKUP(B97,'197 DATA'!$B$5:$M$299,12,0),0)</f>
        <v>3815112.33</v>
      </c>
      <c r="F97" s="36">
        <f>IFERROR(VLOOKUP(B97,'197 DATA'!$B$5:$M$299,4,0),0)</f>
        <v>3204124.34</v>
      </c>
      <c r="H97" s="34">
        <v>57.831945423587413</v>
      </c>
      <c r="I97" s="34">
        <v>52.041632413602997</v>
      </c>
      <c r="J97" s="34">
        <v>109.87357783719041</v>
      </c>
      <c r="L97" s="34">
        <v>63.486052345592881</v>
      </c>
      <c r="M97" s="34">
        <v>51.732782651809174</v>
      </c>
      <c r="N97" s="34">
        <v>115.21883499740206</v>
      </c>
      <c r="P97" s="34">
        <f t="shared" si="44"/>
        <v>53.780075850933628</v>
      </c>
      <c r="Q97" s="34">
        <f t="shared" si="45"/>
        <v>45.167228415794156</v>
      </c>
      <c r="R97" s="34">
        <f t="shared" si="35"/>
        <v>98.947304266727784</v>
      </c>
      <c r="T97" s="34">
        <f t="shared" si="46"/>
        <v>58.366024540037976</v>
      </c>
      <c r="U97" s="34">
        <f t="shared" si="47"/>
        <v>49.64721449373544</v>
      </c>
      <c r="V97" s="34">
        <f t="shared" si="48"/>
        <v>108.01323903377342</v>
      </c>
    </row>
    <row r="98" spans="2:22" ht="15">
      <c r="B98" s="35" t="s">
        <v>139</v>
      </c>
      <c r="C98" s="35" t="s">
        <v>716</v>
      </c>
      <c r="D98" s="36">
        <f>IFERROR(VLOOKUP(B98,'1061(22)Table'!$B$3:$I$297,8,0),0)</f>
        <v>1882897.36</v>
      </c>
      <c r="E98" s="36">
        <f>IFERROR(VLOOKUP(B98,'197 DATA'!$B$5:$M$299,12,0),0)</f>
        <v>1144636.51</v>
      </c>
      <c r="F98" s="36">
        <f>IFERROR(VLOOKUP(B98,'197 DATA'!$B$5:$M$299,4,0),0)</f>
        <v>675344.02</v>
      </c>
      <c r="H98" s="34">
        <v>60.452536363636369</v>
      </c>
      <c r="I98" s="34">
        <v>41.516087662337661</v>
      </c>
      <c r="J98" s="34">
        <v>101.96862402597404</v>
      </c>
      <c r="L98" s="34">
        <v>68.101899999999986</v>
      </c>
      <c r="M98" s="34">
        <v>41.020464935064936</v>
      </c>
      <c r="N98" s="34">
        <v>109.12236493506492</v>
      </c>
      <c r="P98" s="34">
        <f t="shared" si="44"/>
        <v>60.791232401536746</v>
      </c>
      <c r="Q98" s="34">
        <f t="shared" si="45"/>
        <v>35.867277438850941</v>
      </c>
      <c r="R98" s="34">
        <f t="shared" si="35"/>
        <v>96.658509840387694</v>
      </c>
      <c r="T98" s="34">
        <f t="shared" si="46"/>
        <v>63.11522292172436</v>
      </c>
      <c r="U98" s="34">
        <f t="shared" si="47"/>
        <v>39.467943345417844</v>
      </c>
      <c r="V98" s="34">
        <f t="shared" si="48"/>
        <v>102.5831662671422</v>
      </c>
    </row>
    <row r="99" spans="2:22" ht="15">
      <c r="B99" s="35" t="s">
        <v>141</v>
      </c>
      <c r="C99" s="35" t="s">
        <v>717</v>
      </c>
      <c r="D99" s="36">
        <f>IFERROR(VLOOKUP(B99,'1061(22)Table'!$B$3:$I$297,8,0),0)</f>
        <v>213522.47</v>
      </c>
      <c r="E99" s="36">
        <f>IFERROR(VLOOKUP(B99,'197 DATA'!$B$5:$M$299,12,0),0)</f>
        <v>138359.79</v>
      </c>
      <c r="F99" s="36">
        <f>IFERROR(VLOOKUP(B99,'197 DATA'!$B$5:$M$299,4,0),0)</f>
        <v>82138.929999999993</v>
      </c>
      <c r="H99" s="34">
        <v>71.231844196696628</v>
      </c>
      <c r="I99" s="34">
        <v>41.833695534971085</v>
      </c>
      <c r="J99" s="34">
        <v>113.06553973166771</v>
      </c>
      <c r="L99" s="34">
        <v>54.997161290322573</v>
      </c>
      <c r="M99" s="34">
        <v>35.368170777988617</v>
      </c>
      <c r="N99" s="34">
        <v>90.36533206831119</v>
      </c>
      <c r="P99" s="34">
        <f t="shared" si="44"/>
        <v>64.79870245037911</v>
      </c>
      <c r="Q99" s="34">
        <f t="shared" si="45"/>
        <v>38.468518090859469</v>
      </c>
      <c r="R99" s="34">
        <f t="shared" si="35"/>
        <v>103.26722054123857</v>
      </c>
      <c r="T99" s="34">
        <f t="shared" si="46"/>
        <v>63.675902645799432</v>
      </c>
      <c r="U99" s="34">
        <f t="shared" si="47"/>
        <v>38.556794801273064</v>
      </c>
      <c r="V99" s="34">
        <f t="shared" si="48"/>
        <v>102.2326974470725</v>
      </c>
    </row>
    <row r="100" spans="2:22" ht="15">
      <c r="B100" s="35" t="s">
        <v>143</v>
      </c>
      <c r="C100" s="35" t="s">
        <v>718</v>
      </c>
      <c r="D100" s="36">
        <f>IFERROR(VLOOKUP(B100,'1061(22)Table'!$B$3:$I$297,8,0),0)</f>
        <v>845236.98331854003</v>
      </c>
      <c r="E100" s="36">
        <f>IFERROR(VLOOKUP(B100,'197 DATA'!$B$5:$M$299,12,0),0)</f>
        <v>547838.54</v>
      </c>
      <c r="F100" s="36">
        <f>IFERROR(VLOOKUP(B100,'197 DATA'!$B$5:$M$299,4,0),0)</f>
        <v>268941.17</v>
      </c>
      <c r="H100" s="34">
        <v>68.078726315789467</v>
      </c>
      <c r="I100" s="34">
        <v>37.604368421052634</v>
      </c>
      <c r="J100" s="34">
        <v>105.68309473684209</v>
      </c>
      <c r="L100" s="34">
        <v>105.74107041670273</v>
      </c>
      <c r="M100" s="34">
        <v>36.966092234469976</v>
      </c>
      <c r="N100" s="34">
        <v>142.70716265117269</v>
      </c>
      <c r="P100" s="34">
        <f t="shared" si="44"/>
        <v>64.814785771570882</v>
      </c>
      <c r="Q100" s="34">
        <f t="shared" si="45"/>
        <v>31.818433801144447</v>
      </c>
      <c r="R100" s="34">
        <f t="shared" si="35"/>
        <v>96.633219572715333</v>
      </c>
      <c r="T100" s="34">
        <f t="shared" si="46"/>
        <v>79.544860834687697</v>
      </c>
      <c r="U100" s="34">
        <f t="shared" si="47"/>
        <v>35.46296481888902</v>
      </c>
      <c r="V100" s="34">
        <f t="shared" si="48"/>
        <v>115.00782565357672</v>
      </c>
    </row>
    <row r="101" spans="2:22" ht="15">
      <c r="B101" s="37" t="s">
        <v>719</v>
      </c>
      <c r="C101" s="33" t="s">
        <v>720</v>
      </c>
      <c r="D101" s="38">
        <f>SUM(D91:D100)</f>
        <v>24462065.533318538</v>
      </c>
      <c r="E101" s="38">
        <f t="shared" ref="E101:F101" si="49">SUM(E91:E100)</f>
        <v>13604236.079999998</v>
      </c>
      <c r="F101" s="38">
        <f t="shared" si="49"/>
        <v>9653463.9900000002</v>
      </c>
      <c r="G101" s="30"/>
      <c r="H101" s="39">
        <v>56.870939294431587</v>
      </c>
      <c r="I101" s="39">
        <v>46.134243695916474</v>
      </c>
      <c r="J101" s="39">
        <v>103.00518299034806</v>
      </c>
      <c r="K101" s="30"/>
      <c r="L101" s="39">
        <v>62.928086677813219</v>
      </c>
      <c r="M101" s="39">
        <v>45.335064277283585</v>
      </c>
      <c r="N101" s="39">
        <v>108.2631509550968</v>
      </c>
      <c r="O101" s="30"/>
      <c r="P101" s="39">
        <f t="shared" si="44"/>
        <v>55.613603280844615</v>
      </c>
      <c r="Q101" s="39">
        <f t="shared" si="45"/>
        <v>39.46299619241681</v>
      </c>
      <c r="R101" s="39">
        <f t="shared" si="35"/>
        <v>95.076599473261425</v>
      </c>
      <c r="S101" s="30"/>
      <c r="T101" s="39">
        <f t="shared" si="46"/>
        <v>58.470876417696473</v>
      </c>
      <c r="U101" s="39">
        <f t="shared" si="47"/>
        <v>43.644101388538957</v>
      </c>
      <c r="V101" s="39">
        <f t="shared" si="48"/>
        <v>102.11497780623542</v>
      </c>
    </row>
    <row r="102" spans="2:22" ht="15">
      <c r="B102" s="40" t="s">
        <v>721</v>
      </c>
      <c r="C102" s="33"/>
      <c r="D102" s="36"/>
      <c r="E102" s="36"/>
      <c r="F102" s="36"/>
      <c r="H102" s="34"/>
      <c r="I102" s="34"/>
      <c r="J102" s="34"/>
      <c r="L102" s="34"/>
      <c r="M102" s="34"/>
      <c r="N102" s="34"/>
      <c r="P102" s="34"/>
      <c r="Q102" s="34"/>
      <c r="R102" s="34"/>
      <c r="T102" s="34"/>
      <c r="U102" s="34"/>
      <c r="V102" s="34"/>
    </row>
    <row r="103" spans="2:22" ht="15">
      <c r="B103" s="35" t="s">
        <v>145</v>
      </c>
      <c r="C103" s="35" t="s">
        <v>722</v>
      </c>
      <c r="D103" s="36">
        <f>IFERROR(VLOOKUP(B103,'1061(22)Table'!$B$3:$I$297,8,0),0)</f>
        <v>4374493.7149999999</v>
      </c>
      <c r="E103" s="36">
        <f>IFERROR(VLOOKUP(B103,'197 DATA'!$B$5:$M$299,12,0),0)</f>
        <v>2585239.98</v>
      </c>
      <c r="F103" s="36">
        <f>IFERROR(VLOOKUP(B103,'197 DATA'!$B$5:$M$299,4,0),0)</f>
        <v>1437275.38</v>
      </c>
      <c r="H103" s="34">
        <v>58.364899462739949</v>
      </c>
      <c r="I103" s="34">
        <v>40.753848720756771</v>
      </c>
      <c r="J103" s="34">
        <v>99.11874818349672</v>
      </c>
      <c r="L103" s="34">
        <v>64.239478566682209</v>
      </c>
      <c r="M103" s="34">
        <v>40.365852115010121</v>
      </c>
      <c r="N103" s="34">
        <v>104.60533068169232</v>
      </c>
      <c r="P103" s="34">
        <f t="shared" ref="P103:P116" si="50">IFERROR(IF(E103&gt;0,E103/D103*100,0),0)</f>
        <v>59.098038502953941</v>
      </c>
      <c r="Q103" s="34">
        <f t="shared" ref="Q103:Q116" si="51">IFERROR(IF(F103&gt;0,F103/D103*100,0),0)</f>
        <v>32.855810835243133</v>
      </c>
      <c r="R103" s="34">
        <f t="shared" si="35"/>
        <v>91.953849338197074</v>
      </c>
      <c r="T103" s="34">
        <f t="shared" ref="T103:T116" si="52">IF(AND(H103&gt;0,L103&gt;0,L103&gt;0),AVERAGE(H103,L103,P103),AVERAGE(L103,P103))</f>
        <v>60.567472177458704</v>
      </c>
      <c r="U103" s="34">
        <f t="shared" ref="U103:U116" si="53">IF(AND(I103&gt;0,M103&gt;0,M103&gt;0),AVERAGE(I103,M103,Q103),AVERAGE(M103,Q103))</f>
        <v>37.991837223670011</v>
      </c>
      <c r="V103" s="34">
        <f t="shared" ref="V103:V116" si="54">IF(AND(J103&gt;0,N103&gt;0,N103&gt;0),AVERAGE(J103,N103,R103),AVERAGE(N103,R103))</f>
        <v>98.559309401128701</v>
      </c>
    </row>
    <row r="104" spans="2:22" ht="15">
      <c r="B104" s="35" t="s">
        <v>147</v>
      </c>
      <c r="C104" s="35" t="s">
        <v>723</v>
      </c>
      <c r="D104" s="36">
        <f>IFERROR(VLOOKUP(B104,'1061(22)Table'!$B$3:$I$297,8,0),0)</f>
        <v>2030606.5024999999</v>
      </c>
      <c r="E104" s="36">
        <f>IFERROR(VLOOKUP(B104,'197 DATA'!$B$5:$M$299,12,0),0)</f>
        <v>1191028.71</v>
      </c>
      <c r="F104" s="36">
        <f>IFERROR(VLOOKUP(B104,'197 DATA'!$B$5:$M$299,4,0),0)</f>
        <v>746318.11</v>
      </c>
      <c r="H104" s="34">
        <v>56.731559460932736</v>
      </c>
      <c r="I104" s="34">
        <v>39.05144226144396</v>
      </c>
      <c r="J104" s="34">
        <v>95.783001722376696</v>
      </c>
      <c r="L104" s="34">
        <v>63.297000443407583</v>
      </c>
      <c r="M104" s="34">
        <v>40.172999589773937</v>
      </c>
      <c r="N104" s="34">
        <v>103.47000003318152</v>
      </c>
      <c r="P104" s="34">
        <f t="shared" si="50"/>
        <v>58.653841033880958</v>
      </c>
      <c r="Q104" s="34">
        <f t="shared" si="51"/>
        <v>36.753458096443772</v>
      </c>
      <c r="R104" s="34">
        <f t="shared" si="35"/>
        <v>95.407299130324731</v>
      </c>
      <c r="T104" s="34">
        <f t="shared" si="52"/>
        <v>59.560800312740419</v>
      </c>
      <c r="U104" s="34">
        <f t="shared" si="53"/>
        <v>38.659299982553897</v>
      </c>
      <c r="V104" s="34">
        <f t="shared" si="54"/>
        <v>98.22010029529433</v>
      </c>
    </row>
    <row r="105" spans="2:22" ht="15">
      <c r="B105" s="35" t="s">
        <v>149</v>
      </c>
      <c r="C105" s="35" t="s">
        <v>724</v>
      </c>
      <c r="D105" s="36">
        <f>IFERROR(VLOOKUP(B105,'1061(22)Table'!$B$3:$I$297,8,0),0)</f>
        <v>2006870.80452336</v>
      </c>
      <c r="E105" s="36">
        <f>IFERROR(VLOOKUP(B105,'197 DATA'!$B$5:$M$299,12,0),0)</f>
        <v>1246571.54</v>
      </c>
      <c r="F105" s="36">
        <f>IFERROR(VLOOKUP(B105,'197 DATA'!$B$5:$M$299,4,0),0)</f>
        <v>665238.84</v>
      </c>
      <c r="H105" s="34">
        <v>62.008311546350868</v>
      </c>
      <c r="I105" s="34">
        <v>38.726854281884947</v>
      </c>
      <c r="J105" s="34">
        <v>100.73516582823581</v>
      </c>
      <c r="L105" s="34">
        <v>65.407661822849747</v>
      </c>
      <c r="M105" s="34">
        <v>38.553147302825415</v>
      </c>
      <c r="N105" s="34">
        <v>103.96080912567515</v>
      </c>
      <c r="P105" s="34">
        <f t="shared" si="50"/>
        <v>62.115186348334262</v>
      </c>
      <c r="Q105" s="34">
        <f t="shared" si="51"/>
        <v>33.148065062314608</v>
      </c>
      <c r="R105" s="34">
        <f t="shared" si="35"/>
        <v>95.263251410648877</v>
      </c>
      <c r="T105" s="34">
        <f t="shared" si="52"/>
        <v>63.177053239178292</v>
      </c>
      <c r="U105" s="34">
        <f t="shared" si="53"/>
        <v>36.809355549008323</v>
      </c>
      <c r="V105" s="34">
        <f t="shared" si="54"/>
        <v>99.986408788186623</v>
      </c>
    </row>
    <row r="106" spans="2:22" ht="15">
      <c r="B106" s="35" t="s">
        <v>151</v>
      </c>
      <c r="C106" s="35" t="s">
        <v>725</v>
      </c>
      <c r="D106" s="36">
        <f>IFERROR(VLOOKUP(B106,'1061(22)Table'!$B$3:$I$297,8,0),0)</f>
        <v>928385.35639437998</v>
      </c>
      <c r="E106" s="36">
        <f>IFERROR(VLOOKUP(B106,'197 DATA'!$B$5:$M$299,12,0),0)</f>
        <v>522768.49999999994</v>
      </c>
      <c r="F106" s="36">
        <f>IFERROR(VLOOKUP(B106,'197 DATA'!$B$5:$M$299,4,0),0)</f>
        <v>338167.07</v>
      </c>
      <c r="H106" s="34">
        <v>55.223557373560986</v>
      </c>
      <c r="I106" s="34">
        <v>43.415394321278463</v>
      </c>
      <c r="J106" s="34">
        <v>98.638951694839449</v>
      </c>
      <c r="L106" s="34">
        <v>63.287451214036579</v>
      </c>
      <c r="M106" s="34">
        <v>43.649036865878536</v>
      </c>
      <c r="N106" s="34">
        <v>106.93648807991511</v>
      </c>
      <c r="P106" s="34">
        <f t="shared" si="50"/>
        <v>56.309429742656</v>
      </c>
      <c r="Q106" s="34">
        <f t="shared" si="51"/>
        <v>36.42529125118449</v>
      </c>
      <c r="R106" s="34">
        <f t="shared" si="35"/>
        <v>92.734720993840483</v>
      </c>
      <c r="T106" s="34">
        <f t="shared" si="52"/>
        <v>58.273479443417848</v>
      </c>
      <c r="U106" s="34">
        <f t="shared" si="53"/>
        <v>41.163240812780494</v>
      </c>
      <c r="V106" s="34">
        <f t="shared" si="54"/>
        <v>99.436720256198342</v>
      </c>
    </row>
    <row r="107" spans="2:22" ht="15">
      <c r="B107" s="35" t="s">
        <v>153</v>
      </c>
      <c r="C107" s="35" t="s">
        <v>726</v>
      </c>
      <c r="D107" s="36">
        <f>IFERROR(VLOOKUP(B107,'1061(22)Table'!$B$3:$I$297,8,0),0)</f>
        <v>2251146.47258374</v>
      </c>
      <c r="E107" s="36">
        <f>IFERROR(VLOOKUP(B107,'197 DATA'!$B$5:$M$299,12,0),0)</f>
        <v>1351908.92</v>
      </c>
      <c r="F107" s="36">
        <f>IFERROR(VLOOKUP(B107,'197 DATA'!$B$5:$M$299,4,0),0)</f>
        <v>806821.71</v>
      </c>
      <c r="H107" s="34">
        <v>55.450641176945496</v>
      </c>
      <c r="I107" s="34">
        <v>38.88161122930002</v>
      </c>
      <c r="J107" s="34">
        <v>94.332252406245516</v>
      </c>
      <c r="L107" s="34">
        <v>64.843862903197632</v>
      </c>
      <c r="M107" s="34">
        <v>40.2360465191407</v>
      </c>
      <c r="N107" s="34">
        <v>105.07990942233833</v>
      </c>
      <c r="P107" s="34">
        <f t="shared" si="50"/>
        <v>60.054240648692861</v>
      </c>
      <c r="Q107" s="34">
        <f t="shared" si="51"/>
        <v>35.840480387487858</v>
      </c>
      <c r="R107" s="34">
        <f t="shared" si="35"/>
        <v>95.894721036180727</v>
      </c>
      <c r="T107" s="34">
        <f t="shared" si="52"/>
        <v>60.116248242945325</v>
      </c>
      <c r="U107" s="34">
        <f t="shared" si="53"/>
        <v>38.319379378642857</v>
      </c>
      <c r="V107" s="34">
        <f t="shared" si="54"/>
        <v>98.435627621588196</v>
      </c>
    </row>
    <row r="108" spans="2:22" ht="15">
      <c r="B108" s="35" t="s">
        <v>155</v>
      </c>
      <c r="C108" s="35" t="s">
        <v>727</v>
      </c>
      <c r="D108" s="36">
        <f>IFERROR(VLOOKUP(B108,'1061(22)Table'!$B$3:$I$297,8,0),0)</f>
        <v>2715093.6841605501</v>
      </c>
      <c r="E108" s="36">
        <f>IFERROR(VLOOKUP(B108,'197 DATA'!$B$5:$M$299,12,0),0)</f>
        <v>1576724.9300000002</v>
      </c>
      <c r="F108" s="36">
        <f>IFERROR(VLOOKUP(B108,'197 DATA'!$B$5:$M$299,4,0),0)</f>
        <v>1069461.67</v>
      </c>
      <c r="H108" s="34">
        <v>56.054434495224569</v>
      </c>
      <c r="I108" s="34">
        <v>40.194147392953091</v>
      </c>
      <c r="J108" s="34">
        <v>96.248581888177654</v>
      </c>
      <c r="L108" s="34">
        <v>61.134607298267483</v>
      </c>
      <c r="M108" s="34">
        <v>40.817348351854136</v>
      </c>
      <c r="N108" s="34">
        <v>101.95195565012162</v>
      </c>
      <c r="P108" s="34">
        <f t="shared" si="50"/>
        <v>58.072579196746588</v>
      </c>
      <c r="Q108" s="34">
        <f t="shared" si="51"/>
        <v>39.389494227734353</v>
      </c>
      <c r="R108" s="34">
        <f t="shared" si="35"/>
        <v>97.462073424480934</v>
      </c>
      <c r="T108" s="34">
        <f t="shared" si="52"/>
        <v>58.420540330079547</v>
      </c>
      <c r="U108" s="34">
        <f t="shared" si="53"/>
        <v>40.133663324180532</v>
      </c>
      <c r="V108" s="34">
        <f t="shared" si="54"/>
        <v>98.554203654260064</v>
      </c>
    </row>
    <row r="109" spans="2:22" ht="15">
      <c r="B109" s="35" t="s">
        <v>157</v>
      </c>
      <c r="C109" s="35" t="s">
        <v>728</v>
      </c>
      <c r="D109" s="36">
        <f>IFERROR(VLOOKUP(B109,'1061(22)Table'!$B$3:$I$297,8,0),0)</f>
        <v>28555.133607939999</v>
      </c>
      <c r="E109" s="36">
        <f>IFERROR(VLOOKUP(B109,'197 DATA'!$B$5:$M$299,12,0),0)</f>
        <v>19091.090000000004</v>
      </c>
      <c r="F109" s="36">
        <f>IFERROR(VLOOKUP(B109,'197 DATA'!$B$5:$M$299,4,0),0)</f>
        <v>7345.65</v>
      </c>
      <c r="H109" s="34">
        <v>56.029821571772253</v>
      </c>
      <c r="I109" s="34">
        <v>12.107107056936648</v>
      </c>
      <c r="J109" s="34">
        <v>68.136928628708901</v>
      </c>
      <c r="L109" s="34">
        <v>55.084354395326493</v>
      </c>
      <c r="M109" s="34">
        <v>26.3857936547425</v>
      </c>
      <c r="N109" s="34">
        <v>81.470148050068985</v>
      </c>
      <c r="P109" s="34">
        <f t="shared" si="50"/>
        <v>66.856945101778692</v>
      </c>
      <c r="Q109" s="34">
        <f t="shared" si="51"/>
        <v>25.724446261941068</v>
      </c>
      <c r="R109" s="34">
        <f t="shared" si="35"/>
        <v>92.58139136371976</v>
      </c>
      <c r="T109" s="34">
        <f t="shared" si="52"/>
        <v>59.323707022959148</v>
      </c>
      <c r="U109" s="34">
        <f t="shared" si="53"/>
        <v>21.40578232454007</v>
      </c>
      <c r="V109" s="34">
        <f t="shared" si="54"/>
        <v>80.729489347499225</v>
      </c>
    </row>
    <row r="110" spans="2:22" ht="15">
      <c r="B110" s="35" t="s">
        <v>159</v>
      </c>
      <c r="C110" s="35" t="s">
        <v>729</v>
      </c>
      <c r="D110" s="36">
        <f>IFERROR(VLOOKUP(B110,'1061(22)Table'!$B$3:$I$297,8,0),0)</f>
        <v>221770.45637939998</v>
      </c>
      <c r="E110" s="36">
        <f>IFERROR(VLOOKUP(B110,'197 DATA'!$B$5:$M$299,12,0),0)</f>
        <v>141091.72</v>
      </c>
      <c r="F110" s="36">
        <f>IFERROR(VLOOKUP(B110,'197 DATA'!$B$5:$M$299,4,0),0)</f>
        <v>65156.68</v>
      </c>
      <c r="H110" s="34">
        <v>40.468135876660682</v>
      </c>
      <c r="I110" s="34">
        <v>23.588071918595272</v>
      </c>
      <c r="J110" s="34">
        <v>64.056207795255958</v>
      </c>
      <c r="L110" s="34">
        <v>107.78275325599131</v>
      </c>
      <c r="M110" s="34">
        <v>35.206390265813155</v>
      </c>
      <c r="N110" s="34">
        <v>142.98914352180446</v>
      </c>
      <c r="P110" s="34">
        <f t="shared" si="50"/>
        <v>63.620611285852888</v>
      </c>
      <c r="Q110" s="34">
        <f t="shared" si="51"/>
        <v>29.380234438680773</v>
      </c>
      <c r="R110" s="34">
        <f t="shared" si="35"/>
        <v>93.000845724533661</v>
      </c>
      <c r="T110" s="34">
        <f t="shared" si="52"/>
        <v>70.62383347283496</v>
      </c>
      <c r="U110" s="34">
        <f t="shared" si="53"/>
        <v>29.391565541029735</v>
      </c>
      <c r="V110" s="34">
        <f t="shared" si="54"/>
        <v>100.01539901386468</v>
      </c>
    </row>
    <row r="111" spans="2:22" ht="15">
      <c r="B111" s="35" t="s">
        <v>161</v>
      </c>
      <c r="C111" s="35" t="s">
        <v>730</v>
      </c>
      <c r="D111" s="36">
        <f>IFERROR(VLOOKUP(B111,'1061(22)Table'!$B$3:$I$297,8,0),0)</f>
        <v>599671.66749999998</v>
      </c>
      <c r="E111" s="36">
        <f>IFERROR(VLOOKUP(B111,'197 DATA'!$B$5:$M$299,12,0),0)</f>
        <v>360843.29999999993</v>
      </c>
      <c r="F111" s="36">
        <f>IFERROR(VLOOKUP(B111,'197 DATA'!$B$5:$M$299,4,0),0)</f>
        <v>205236.04</v>
      </c>
      <c r="H111" s="34">
        <v>51.225211997607836</v>
      </c>
      <c r="I111" s="34">
        <v>28.440475825372243</v>
      </c>
      <c r="J111" s="34">
        <v>79.665687822980075</v>
      </c>
      <c r="L111" s="34">
        <v>81.956742072120264</v>
      </c>
      <c r="M111" s="34">
        <v>29.07497217379305</v>
      </c>
      <c r="N111" s="34">
        <v>111.03171424591332</v>
      </c>
      <c r="P111" s="34">
        <f t="shared" si="50"/>
        <v>60.173478180874696</v>
      </c>
      <c r="Q111" s="34">
        <f t="shared" si="51"/>
        <v>34.224735154758669</v>
      </c>
      <c r="R111" s="34">
        <f t="shared" si="35"/>
        <v>94.398213335633358</v>
      </c>
      <c r="T111" s="34">
        <f t="shared" si="52"/>
        <v>64.451810750200934</v>
      </c>
      <c r="U111" s="34">
        <f t="shared" si="53"/>
        <v>30.58006105130799</v>
      </c>
      <c r="V111" s="34">
        <f t="shared" si="54"/>
        <v>95.031871801508899</v>
      </c>
    </row>
    <row r="112" spans="2:22" ht="15">
      <c r="B112" s="35" t="s">
        <v>163</v>
      </c>
      <c r="C112" s="35" t="s">
        <v>731</v>
      </c>
      <c r="D112" s="36">
        <f>IFERROR(VLOOKUP(B112,'1061(22)Table'!$B$3:$I$297,8,0),0)</f>
        <v>81682.942910500002</v>
      </c>
      <c r="E112" s="36">
        <f>IFERROR(VLOOKUP(B112,'197 DATA'!$B$5:$M$299,12,0),0)</f>
        <v>49720.74</v>
      </c>
      <c r="F112" s="36">
        <f>IFERROR(VLOOKUP(B112,'197 DATA'!$B$5:$M$299,4,0),0)</f>
        <v>29916.71</v>
      </c>
      <c r="H112" s="34">
        <v>62.703575000000001</v>
      </c>
      <c r="I112" s="34">
        <v>39.202187500000001</v>
      </c>
      <c r="J112" s="34">
        <v>101.90576250000001</v>
      </c>
      <c r="L112" s="34">
        <v>65.330267577717862</v>
      </c>
      <c r="M112" s="34">
        <v>38.607294131305416</v>
      </c>
      <c r="N112" s="34">
        <v>103.93756170902327</v>
      </c>
      <c r="P112" s="34">
        <f t="shared" si="50"/>
        <v>60.870407245829782</v>
      </c>
      <c r="Q112" s="34">
        <f t="shared" si="51"/>
        <v>36.625406644297499</v>
      </c>
      <c r="R112" s="34">
        <f t="shared" si="35"/>
        <v>97.49581389012728</v>
      </c>
      <c r="T112" s="34">
        <f t="shared" si="52"/>
        <v>62.96808327451587</v>
      </c>
      <c r="U112" s="34">
        <f t="shared" si="53"/>
        <v>38.144962758534305</v>
      </c>
      <c r="V112" s="34">
        <f t="shared" si="54"/>
        <v>101.11304603305018</v>
      </c>
    </row>
    <row r="113" spans="2:22" ht="15">
      <c r="B113" s="44" t="s">
        <v>165</v>
      </c>
      <c r="C113" s="35" t="s">
        <v>732</v>
      </c>
      <c r="D113" s="36">
        <f>IFERROR(VLOOKUP(B113,'1061(22)Table'!$B$3:$I$297,8,0),0)</f>
        <v>255568.84</v>
      </c>
      <c r="E113" s="36">
        <f>IFERROR(VLOOKUP(B113,'197 DATA'!$B$5:$M$299,12,0),0)</f>
        <v>159419.63</v>
      </c>
      <c r="F113" s="36">
        <f>IFERROR(VLOOKUP(B113,'197 DATA'!$B$5:$M$299,4,0),0)</f>
        <v>88230.34</v>
      </c>
      <c r="H113" s="34">
        <v>47.410633754815869</v>
      </c>
      <c r="I113" s="34">
        <v>33.201646524711144</v>
      </c>
      <c r="J113" s="34">
        <v>80.612280279527013</v>
      </c>
      <c r="L113" s="34">
        <v>61.811911398942009</v>
      </c>
      <c r="M113" s="34">
        <v>39.657580927065752</v>
      </c>
      <c r="N113" s="34">
        <v>101.46949232600775</v>
      </c>
      <c r="P113" s="34">
        <f t="shared" si="50"/>
        <v>62.378351758375551</v>
      </c>
      <c r="Q113" s="34">
        <f t="shared" si="51"/>
        <v>34.523121050281404</v>
      </c>
      <c r="R113" s="34">
        <f t="shared" si="35"/>
        <v>96.901472808656962</v>
      </c>
      <c r="T113" s="34">
        <f t="shared" si="52"/>
        <v>57.200298970711145</v>
      </c>
      <c r="U113" s="34">
        <f t="shared" si="53"/>
        <v>35.794116167352762</v>
      </c>
      <c r="V113" s="34">
        <f t="shared" si="54"/>
        <v>92.994415138063914</v>
      </c>
    </row>
    <row r="114" spans="2:22" ht="15">
      <c r="B114" s="35" t="s">
        <v>167</v>
      </c>
      <c r="C114" s="35" t="s">
        <v>733</v>
      </c>
      <c r="D114" s="36">
        <f>IFERROR(VLOOKUP(B114,'1061(22)Table'!$B$3:$I$297,8,0),0)</f>
        <v>1612145.7121437001</v>
      </c>
      <c r="E114" s="36">
        <f>IFERROR(VLOOKUP(B114,'197 DATA'!$B$5:$M$299,12,0),0)</f>
        <v>1052470.0899999999</v>
      </c>
      <c r="F114" s="36">
        <f>IFERROR(VLOOKUP(B114,'197 DATA'!$B$5:$M$299,4,0),0)</f>
        <v>596167.09</v>
      </c>
      <c r="H114" s="34">
        <v>61.911934240659505</v>
      </c>
      <c r="I114" s="34">
        <v>36.879199954993993</v>
      </c>
      <c r="J114" s="34">
        <v>98.791134195653498</v>
      </c>
      <c r="L114" s="34">
        <v>62.53614331249716</v>
      </c>
      <c r="M114" s="34">
        <v>37.042301373816898</v>
      </c>
      <c r="N114" s="34">
        <v>99.578444686314057</v>
      </c>
      <c r="P114" s="34">
        <f t="shared" si="50"/>
        <v>65.283806672816866</v>
      </c>
      <c r="Q114" s="34">
        <f t="shared" si="51"/>
        <v>36.979727422235641</v>
      </c>
      <c r="R114" s="34">
        <f t="shared" si="35"/>
        <v>102.26353409505251</v>
      </c>
      <c r="T114" s="34">
        <f t="shared" si="52"/>
        <v>63.243961408657846</v>
      </c>
      <c r="U114" s="34">
        <f t="shared" si="53"/>
        <v>36.967076250348846</v>
      </c>
      <c r="V114" s="34">
        <f t="shared" si="54"/>
        <v>100.21103765900669</v>
      </c>
    </row>
    <row r="115" spans="2:22" ht="15">
      <c r="B115" s="35" t="s">
        <v>169</v>
      </c>
      <c r="C115" s="35" t="s">
        <v>734</v>
      </c>
      <c r="D115" s="36">
        <f>IFERROR(VLOOKUP(B115,'1061(22)Table'!$B$3:$I$297,8,0),0)</f>
        <v>370183.52352639998</v>
      </c>
      <c r="E115" s="36">
        <f>IFERROR(VLOOKUP(B115,'197 DATA'!$B$5:$M$299,12,0),0)</f>
        <v>222075.35</v>
      </c>
      <c r="F115" s="36">
        <f>IFERROR(VLOOKUP(B115,'197 DATA'!$B$5:$M$299,4,0),0)</f>
        <v>144405.79</v>
      </c>
      <c r="H115" s="34">
        <v>55.598633524206143</v>
      </c>
      <c r="I115" s="34">
        <v>34.64080166579906</v>
      </c>
      <c r="J115" s="34">
        <v>90.239435190005196</v>
      </c>
      <c r="L115" s="34">
        <v>64.127339028561011</v>
      </c>
      <c r="M115" s="34">
        <v>37.277064969789123</v>
      </c>
      <c r="N115" s="34">
        <v>101.40440399835013</v>
      </c>
      <c r="P115" s="34">
        <f t="shared" si="50"/>
        <v>59.990608951065994</v>
      </c>
      <c r="Q115" s="34">
        <f t="shared" si="51"/>
        <v>39.009242935606117</v>
      </c>
      <c r="R115" s="34">
        <f t="shared" si="35"/>
        <v>98.999851886672104</v>
      </c>
      <c r="T115" s="34">
        <f t="shared" si="52"/>
        <v>59.905527167944378</v>
      </c>
      <c r="U115" s="34">
        <f t="shared" si="53"/>
        <v>36.9757031903981</v>
      </c>
      <c r="V115" s="34">
        <f t="shared" si="54"/>
        <v>96.881230358342478</v>
      </c>
    </row>
    <row r="116" spans="2:22" ht="15">
      <c r="B116" s="37" t="s">
        <v>735</v>
      </c>
      <c r="C116" s="33" t="s">
        <v>736</v>
      </c>
      <c r="D116" s="38">
        <f>SUM(D103:D115)</f>
        <v>17476174.81122997</v>
      </c>
      <c r="E116" s="38">
        <f t="shared" ref="E116:F116" si="55">SUM(E103:E115)</f>
        <v>10478954.500000002</v>
      </c>
      <c r="F116" s="38">
        <f t="shared" si="55"/>
        <v>6199741.0799999991</v>
      </c>
      <c r="G116" s="30"/>
      <c r="H116" s="39">
        <v>57.3430351891462</v>
      </c>
      <c r="I116" s="39">
        <v>38.692979638959628</v>
      </c>
      <c r="J116" s="39">
        <v>96.036014828105834</v>
      </c>
      <c r="K116" s="30"/>
      <c r="L116" s="39">
        <v>64.553521452333086</v>
      </c>
      <c r="M116" s="39">
        <v>39.442900244485969</v>
      </c>
      <c r="N116" s="39">
        <v>103.99642169681906</v>
      </c>
      <c r="O116" s="30"/>
      <c r="P116" s="39">
        <f t="shared" si="50"/>
        <v>59.961373774233238</v>
      </c>
      <c r="Q116" s="39">
        <f t="shared" si="51"/>
        <v>35.475389477199116</v>
      </c>
      <c r="R116" s="39">
        <f t="shared" si="35"/>
        <v>95.436763251432353</v>
      </c>
      <c r="S116" s="30"/>
      <c r="T116" s="39">
        <f t="shared" si="52"/>
        <v>60.619310138570846</v>
      </c>
      <c r="U116" s="39">
        <f t="shared" si="53"/>
        <v>37.870423120214902</v>
      </c>
      <c r="V116" s="39">
        <f t="shared" si="54"/>
        <v>98.489733258785748</v>
      </c>
    </row>
    <row r="117" spans="2:22" ht="15">
      <c r="B117" s="32" t="s">
        <v>737</v>
      </c>
      <c r="C117" s="33"/>
      <c r="D117" s="36"/>
      <c r="E117" s="36"/>
      <c r="F117" s="36"/>
      <c r="H117" s="34"/>
      <c r="I117" s="34"/>
      <c r="J117" s="34"/>
      <c r="L117" s="34"/>
      <c r="M117" s="34"/>
      <c r="N117" s="34"/>
      <c r="P117" s="34"/>
      <c r="Q117" s="34"/>
      <c r="R117" s="34"/>
      <c r="T117" s="34"/>
      <c r="U117" s="34"/>
      <c r="V117" s="34"/>
    </row>
    <row r="118" spans="2:22" ht="15">
      <c r="B118" s="35" t="s">
        <v>171</v>
      </c>
      <c r="C118" s="35" t="s">
        <v>738</v>
      </c>
      <c r="D118" s="36">
        <f>IFERROR(VLOOKUP(B118,'1061(22)Table'!$B$3:$I$297,8,0),0)</f>
        <v>11399128.10866325</v>
      </c>
      <c r="E118" s="36">
        <f>IFERROR(VLOOKUP(B118,'197 DATA'!$B$5:$M$299,12,0),0)</f>
        <v>6258562.3200000003</v>
      </c>
      <c r="F118" s="36">
        <f>IFERROR(VLOOKUP(B118,'197 DATA'!$B$5:$M$299,4,0),0)</f>
        <v>4778231.92</v>
      </c>
      <c r="H118" s="34">
        <v>55.154778181818187</v>
      </c>
      <c r="I118" s="34">
        <v>44.405500478468895</v>
      </c>
      <c r="J118" s="34">
        <v>99.560278660287082</v>
      </c>
      <c r="L118" s="34">
        <v>58.764921415271196</v>
      </c>
      <c r="M118" s="34">
        <v>44.091447456796459</v>
      </c>
      <c r="N118" s="34">
        <v>102.85636887206766</v>
      </c>
      <c r="P118" s="34">
        <f>IFERROR(IF(E118&gt;0,E118/D118*100,0),0)</f>
        <v>54.90386861468415</v>
      </c>
      <c r="Q118" s="34">
        <f>IFERROR(IF(F118&gt;0,F118/D118*100,0),0)</f>
        <v>41.917521010826967</v>
      </c>
      <c r="R118" s="34">
        <f t="shared" si="35"/>
        <v>96.821389625511117</v>
      </c>
      <c r="T118" s="34">
        <f t="shared" ref="T118:V121" si="56">IF(AND(H118&gt;0,L118&gt;0,L118&gt;0),AVERAGE(H118,L118,P118),AVERAGE(L118,P118))</f>
        <v>56.274522737257847</v>
      </c>
      <c r="U118" s="34">
        <f t="shared" si="56"/>
        <v>43.471489648697435</v>
      </c>
      <c r="V118" s="34">
        <f t="shared" si="56"/>
        <v>99.746012385955282</v>
      </c>
    </row>
    <row r="119" spans="2:22" ht="15">
      <c r="B119" s="35" t="s">
        <v>173</v>
      </c>
      <c r="C119" s="35" t="s">
        <v>739</v>
      </c>
      <c r="D119" s="36">
        <f>IFERROR(VLOOKUP(B119,'1061(22)Table'!$B$3:$I$297,8,0),0)</f>
        <v>2439158.13912343</v>
      </c>
      <c r="E119" s="36">
        <f>IFERROR(VLOOKUP(B119,'197 DATA'!$B$5:$M$299,12,0),0)</f>
        <v>1433668.6199999996</v>
      </c>
      <c r="F119" s="36">
        <f>IFERROR(VLOOKUP(B119,'197 DATA'!$B$5:$M$299,4,0),0)</f>
        <v>1010702.64</v>
      </c>
      <c r="H119" s="34">
        <v>57.976898360655724</v>
      </c>
      <c r="I119" s="34">
        <v>42.391793442622948</v>
      </c>
      <c r="J119" s="34">
        <v>100.36869180327867</v>
      </c>
      <c r="L119" s="34">
        <v>58.617102920368666</v>
      </c>
      <c r="M119" s="34">
        <v>42.134200606420613</v>
      </c>
      <c r="N119" s="34">
        <v>100.75130352678929</v>
      </c>
      <c r="P119" s="34">
        <f>IFERROR(IF(E119&gt;0,E119/D119*100,0),0)</f>
        <v>58.777190252831367</v>
      </c>
      <c r="Q119" s="34">
        <f>IFERROR(IF(F119&gt;0,F119/D119*100,0),0)</f>
        <v>41.436535982993718</v>
      </c>
      <c r="R119" s="34">
        <f t="shared" si="35"/>
        <v>100.21372623582508</v>
      </c>
      <c r="T119" s="34">
        <f t="shared" si="56"/>
        <v>58.457063844618581</v>
      </c>
      <c r="U119" s="34">
        <f t="shared" si="56"/>
        <v>41.987510010679095</v>
      </c>
      <c r="V119" s="34">
        <f t="shared" si="56"/>
        <v>100.44457385529768</v>
      </c>
    </row>
    <row r="120" spans="2:22" ht="15">
      <c r="B120" s="35" t="s">
        <v>175</v>
      </c>
      <c r="C120" s="35" t="s">
        <v>740</v>
      </c>
      <c r="D120" s="36">
        <f>IFERROR(VLOOKUP(B120,'1061(22)Table'!$B$3:$I$297,8,0),0)</f>
        <v>3514634.3134233998</v>
      </c>
      <c r="E120" s="36">
        <f>IFERROR(VLOOKUP(B120,'197 DATA'!$B$5:$M$299,12,0),0)</f>
        <v>2073070.0399999998</v>
      </c>
      <c r="F120" s="36">
        <f>IFERROR(VLOOKUP(B120,'197 DATA'!$B$5:$M$299,4,0),0)</f>
        <v>1367669.78</v>
      </c>
      <c r="H120" s="34">
        <v>58.081387026496586</v>
      </c>
      <c r="I120" s="34">
        <v>42.201656185844122</v>
      </c>
      <c r="J120" s="34">
        <v>100.28304321234071</v>
      </c>
      <c r="L120" s="34">
        <v>59.071779257701429</v>
      </c>
      <c r="M120" s="34">
        <v>41.758529301658626</v>
      </c>
      <c r="N120" s="34">
        <v>100.83030855936005</v>
      </c>
      <c r="P120" s="34">
        <f>IFERROR(IF(E120&gt;0,E120/D120*100,0),0)</f>
        <v>58.983946980838056</v>
      </c>
      <c r="Q120" s="34">
        <f>IFERROR(IF(F120&gt;0,F120/D120*100,0),0)</f>
        <v>38.913572737182797</v>
      </c>
      <c r="R120" s="34">
        <f t="shared" si="35"/>
        <v>97.897519718020845</v>
      </c>
      <c r="T120" s="34">
        <f t="shared" si="56"/>
        <v>58.712371088345357</v>
      </c>
      <c r="U120" s="34">
        <f t="shared" si="56"/>
        <v>40.957919408228513</v>
      </c>
      <c r="V120" s="34">
        <f t="shared" si="56"/>
        <v>99.670290496573855</v>
      </c>
    </row>
    <row r="121" spans="2:22" ht="15">
      <c r="B121" s="37" t="s">
        <v>741</v>
      </c>
      <c r="C121" s="33" t="s">
        <v>742</v>
      </c>
      <c r="D121" s="38">
        <f>SUM(D118:D120)</f>
        <v>17352920.561210081</v>
      </c>
      <c r="E121" s="38">
        <f t="shared" ref="E121:F121" si="57">SUM(E118:E120)</f>
        <v>9765300.9799999986</v>
      </c>
      <c r="F121" s="38">
        <f t="shared" si="57"/>
        <v>7156604.3399999999</v>
      </c>
      <c r="G121" s="30"/>
      <c r="H121" s="39">
        <v>56.179399105511628</v>
      </c>
      <c r="I121" s="39">
        <v>43.650695934783393</v>
      </c>
      <c r="J121" s="39">
        <v>99.830095040295021</v>
      </c>
      <c r="K121" s="30"/>
      <c r="L121" s="39">
        <v>58.805685721162781</v>
      </c>
      <c r="M121" s="39">
        <v>43.318132184505025</v>
      </c>
      <c r="N121" s="39">
        <v>102.12381790566781</v>
      </c>
      <c r="O121" s="30"/>
      <c r="P121" s="39">
        <f>IFERROR(IF(E121&gt;0,E121/D121*100,0),0)</f>
        <v>56.274682671163156</v>
      </c>
      <c r="Q121" s="39">
        <f>IFERROR(IF(F121&gt;0,F121/D121*100,0),0)</f>
        <v>41.241497733802476</v>
      </c>
      <c r="R121" s="39">
        <f t="shared" si="35"/>
        <v>97.516180404965638</v>
      </c>
      <c r="S121" s="30"/>
      <c r="T121" s="39">
        <f t="shared" si="56"/>
        <v>57.08658916594586</v>
      </c>
      <c r="U121" s="39">
        <f t="shared" si="56"/>
        <v>42.736775284363631</v>
      </c>
      <c r="V121" s="39">
        <f t="shared" si="56"/>
        <v>99.823364450309484</v>
      </c>
    </row>
    <row r="122" spans="2:22" ht="15">
      <c r="B122" s="32" t="s">
        <v>743</v>
      </c>
      <c r="C122" s="33"/>
      <c r="D122" s="36"/>
      <c r="E122" s="36"/>
      <c r="F122" s="36"/>
      <c r="H122" s="34"/>
      <c r="I122" s="34"/>
      <c r="J122" s="34"/>
      <c r="L122" s="34"/>
      <c r="M122" s="34"/>
      <c r="N122" s="34"/>
      <c r="P122" s="34"/>
      <c r="Q122" s="34"/>
      <c r="R122" s="34"/>
      <c r="T122" s="34"/>
      <c r="U122" s="34"/>
      <c r="V122" s="34"/>
    </row>
    <row r="123" spans="2:22" ht="15">
      <c r="B123" s="35" t="s">
        <v>177</v>
      </c>
      <c r="C123" s="35" t="s">
        <v>744</v>
      </c>
      <c r="D123" s="36">
        <f>IFERROR(VLOOKUP(B123,'1061(22)Table'!$B$3:$I$297,8,0),0)</f>
        <v>19572.2765009</v>
      </c>
      <c r="E123" s="36">
        <f>IFERROR(VLOOKUP(B123,'197 DATA'!$B$5:$M$299,12,0),0)</f>
        <v>14185.25</v>
      </c>
      <c r="F123" s="36">
        <f>IFERROR(VLOOKUP(B123,'197 DATA'!$B$5:$M$299,4,0),0)</f>
        <v>5147.5</v>
      </c>
      <c r="H123" s="34">
        <v>15.198573333333334</v>
      </c>
      <c r="I123" s="34">
        <v>4.0212266666666672</v>
      </c>
      <c r="J123" s="34">
        <v>19.219799999999999</v>
      </c>
      <c r="L123" s="34">
        <v>76.487149393112603</v>
      </c>
      <c r="M123" s="34">
        <v>13.772093529615436</v>
      </c>
      <c r="N123" s="34">
        <v>90.259242922728035</v>
      </c>
      <c r="P123" s="34">
        <f t="shared" ref="P123:P128" si="58">IFERROR(IF(E123&gt;0,E123/D123*100,0),0)</f>
        <v>72.476239538858522</v>
      </c>
      <c r="Q123" s="34">
        <f t="shared" ref="Q123:Q128" si="59">IFERROR(IF(F123&gt;0,F123/D123*100,0),0)</f>
        <v>26.299955448530987</v>
      </c>
      <c r="R123" s="34">
        <f t="shared" si="35"/>
        <v>98.776194987389516</v>
      </c>
      <c r="T123" s="34">
        <f t="shared" ref="T123:V128" si="60">IF(AND(H123&gt;0,L123&gt;0,L123&gt;0),AVERAGE(H123,L123,P123),AVERAGE(L123,P123))</f>
        <v>54.72065408843482</v>
      </c>
      <c r="U123" s="34">
        <f t="shared" si="60"/>
        <v>14.697758548271031</v>
      </c>
      <c r="V123" s="34">
        <f t="shared" si="60"/>
        <v>69.418412636705852</v>
      </c>
    </row>
    <row r="124" spans="2:22" ht="15">
      <c r="B124" s="35" t="s">
        <v>179</v>
      </c>
      <c r="C124" s="35" t="s">
        <v>745</v>
      </c>
      <c r="D124" s="36">
        <f>IFERROR(VLOOKUP(B124,'1061(22)Table'!$B$3:$I$297,8,0),0)</f>
        <v>318389.79937776003</v>
      </c>
      <c r="E124" s="36">
        <f>IFERROR(VLOOKUP(B124,'197 DATA'!$B$5:$M$299,12,0),0)</f>
        <v>181437.34000000003</v>
      </c>
      <c r="F124" s="36">
        <f>IFERROR(VLOOKUP(B124,'197 DATA'!$B$5:$M$299,4,0),0)</f>
        <v>94271.62</v>
      </c>
      <c r="H124" s="34">
        <v>58.336871450843795</v>
      </c>
      <c r="I124" s="34">
        <v>37.727182123939393</v>
      </c>
      <c r="J124" s="34">
        <v>96.064053574783188</v>
      </c>
      <c r="L124" s="34">
        <v>60.568979690442184</v>
      </c>
      <c r="M124" s="34">
        <v>38.322286545862831</v>
      </c>
      <c r="N124" s="34">
        <v>98.891266236305015</v>
      </c>
      <c r="P124" s="34">
        <f t="shared" si="58"/>
        <v>56.985914861151066</v>
      </c>
      <c r="Q124" s="34">
        <f t="shared" si="59"/>
        <v>29.608869437475139</v>
      </c>
      <c r="R124" s="34">
        <f t="shared" si="35"/>
        <v>86.594784298626209</v>
      </c>
      <c r="T124" s="34">
        <f t="shared" si="60"/>
        <v>58.63058866747901</v>
      </c>
      <c r="U124" s="34">
        <f t="shared" si="60"/>
        <v>35.21944603575912</v>
      </c>
      <c r="V124" s="34">
        <f t="shared" si="60"/>
        <v>93.850034703238137</v>
      </c>
    </row>
    <row r="125" spans="2:22" ht="15">
      <c r="B125" s="35" t="s">
        <v>181</v>
      </c>
      <c r="C125" s="35" t="s">
        <v>746</v>
      </c>
      <c r="D125" s="36">
        <f>IFERROR(VLOOKUP(B125,'1061(22)Table'!$B$3:$I$297,8,0),0)</f>
        <v>598917.45418417989</v>
      </c>
      <c r="E125" s="36">
        <f>IFERROR(VLOOKUP(B125,'197 DATA'!$B$5:$M$299,12,0),0)</f>
        <v>377068.80000000005</v>
      </c>
      <c r="F125" s="36">
        <f>IFERROR(VLOOKUP(B125,'197 DATA'!$B$5:$M$299,4,0),0)</f>
        <v>223376.21</v>
      </c>
      <c r="H125" s="34">
        <v>59.385422391577826</v>
      </c>
      <c r="I125" s="34">
        <v>37.850563462112213</v>
      </c>
      <c r="J125" s="34">
        <v>97.235985853690039</v>
      </c>
      <c r="L125" s="34">
        <v>63.932939641030373</v>
      </c>
      <c r="M125" s="34">
        <v>38.221621820569148</v>
      </c>
      <c r="N125" s="34">
        <v>102.15456146159951</v>
      </c>
      <c r="P125" s="34">
        <f t="shared" si="58"/>
        <v>62.958392240150559</v>
      </c>
      <c r="Q125" s="34">
        <f t="shared" si="59"/>
        <v>37.29666057307908</v>
      </c>
      <c r="R125" s="34">
        <f t="shared" si="35"/>
        <v>100.25505281322964</v>
      </c>
      <c r="T125" s="34">
        <f t="shared" si="60"/>
        <v>62.092251424252915</v>
      </c>
      <c r="U125" s="34">
        <f t="shared" si="60"/>
        <v>37.789615285253483</v>
      </c>
      <c r="V125" s="34">
        <f t="shared" si="60"/>
        <v>99.881866709506383</v>
      </c>
    </row>
    <row r="126" spans="2:22" ht="15">
      <c r="B126" s="42" t="s">
        <v>183</v>
      </c>
      <c r="C126" s="35" t="s">
        <v>747</v>
      </c>
      <c r="D126" s="36">
        <f>IFERROR(VLOOKUP(B126,'1061(22)Table'!$B$3:$I$297,8,0),0)</f>
        <v>2095768.09513536</v>
      </c>
      <c r="E126" s="36">
        <f>IFERROR(VLOOKUP(B126,'197 DATA'!$B$5:$M$299,12,0),0)</f>
        <v>1229307.3599999999</v>
      </c>
      <c r="F126" s="36">
        <f>IFERROR(VLOOKUP(B126,'197 DATA'!$B$5:$M$299,4,0),0)</f>
        <v>863008.18</v>
      </c>
      <c r="H126" s="34">
        <v>59.133849069879275</v>
      </c>
      <c r="I126" s="34">
        <v>42.287898944338217</v>
      </c>
      <c r="J126" s="34">
        <v>101.42174801421748</v>
      </c>
      <c r="L126" s="34">
        <v>57.541478304765505</v>
      </c>
      <c r="M126" s="34">
        <v>42.016720800839508</v>
      </c>
      <c r="N126" s="34">
        <v>99.558199105605013</v>
      </c>
      <c r="P126" s="34">
        <f t="shared" si="58"/>
        <v>58.656650172957335</v>
      </c>
      <c r="Q126" s="34">
        <f t="shared" si="59"/>
        <v>41.178610458055509</v>
      </c>
      <c r="R126" s="34">
        <f t="shared" si="35"/>
        <v>99.835260631012844</v>
      </c>
      <c r="T126" s="34">
        <f t="shared" si="60"/>
        <v>58.443992515867372</v>
      </c>
      <c r="U126" s="34">
        <f t="shared" si="60"/>
        <v>41.827743401077747</v>
      </c>
      <c r="V126" s="34">
        <f t="shared" si="60"/>
        <v>100.2717359169451</v>
      </c>
    </row>
    <row r="127" spans="2:22" ht="15">
      <c r="B127" s="35" t="s">
        <v>185</v>
      </c>
      <c r="C127" s="35" t="s">
        <v>748</v>
      </c>
      <c r="D127" s="36">
        <f>IFERROR(VLOOKUP(B127,'1061(22)Table'!$B$3:$I$297,8,0),0)</f>
        <v>3201460.6756780497</v>
      </c>
      <c r="E127" s="36">
        <f>IFERROR(VLOOKUP(B127,'197 DATA'!$B$5:$M$299,12,0),0)</f>
        <v>1873050.2200000002</v>
      </c>
      <c r="F127" s="36">
        <f>IFERROR(VLOOKUP(B127,'197 DATA'!$B$5:$M$299,4,0),0)</f>
        <v>1300863.46</v>
      </c>
      <c r="H127" s="34">
        <v>58.660661959770835</v>
      </c>
      <c r="I127" s="34">
        <v>41.977705850013287</v>
      </c>
      <c r="J127" s="34">
        <v>100.63836780978411</v>
      </c>
      <c r="L127" s="34">
        <v>60.97450522448927</v>
      </c>
      <c r="M127" s="34">
        <v>41.761958539551003</v>
      </c>
      <c r="N127" s="34">
        <v>102.73646376404028</v>
      </c>
      <c r="P127" s="34">
        <f t="shared" si="58"/>
        <v>58.50611360713652</v>
      </c>
      <c r="Q127" s="34">
        <f t="shared" si="59"/>
        <v>40.633435540309584</v>
      </c>
      <c r="R127" s="34">
        <f t="shared" si="35"/>
        <v>99.139549147446104</v>
      </c>
      <c r="T127" s="34">
        <f t="shared" si="60"/>
        <v>59.380426930465539</v>
      </c>
      <c r="U127" s="34">
        <f t="shared" si="60"/>
        <v>41.457699976624632</v>
      </c>
      <c r="V127" s="34">
        <f t="shared" si="60"/>
        <v>100.83812690709017</v>
      </c>
    </row>
    <row r="128" spans="2:22" ht="15">
      <c r="B128" s="37" t="s">
        <v>749</v>
      </c>
      <c r="C128" s="33" t="s">
        <v>750</v>
      </c>
      <c r="D128" s="38">
        <f>SUM(D123:D127)</f>
        <v>6234108.3008762496</v>
      </c>
      <c r="E128" s="38">
        <f t="shared" ref="E128:F128" si="61">SUM(E123:E127)</f>
        <v>3675048.97</v>
      </c>
      <c r="F128" s="38">
        <f t="shared" si="61"/>
        <v>2486666.9699999997</v>
      </c>
      <c r="G128" s="30"/>
      <c r="H128" s="39">
        <v>58.343425329722699</v>
      </c>
      <c r="I128" s="39">
        <v>41.042867329363411</v>
      </c>
      <c r="J128" s="39">
        <v>99.386292659086109</v>
      </c>
      <c r="K128" s="30"/>
      <c r="L128" s="39">
        <v>60.070379366354821</v>
      </c>
      <c r="M128" s="39">
        <v>41.271472653488388</v>
      </c>
      <c r="N128" s="39">
        <v>101.3418520198432</v>
      </c>
      <c r="O128" s="30"/>
      <c r="P128" s="39">
        <f t="shared" si="58"/>
        <v>58.950675744331313</v>
      </c>
      <c r="Q128" s="39">
        <f t="shared" si="59"/>
        <v>39.888093853783076</v>
      </c>
      <c r="R128" s="39">
        <f t="shared" si="35"/>
        <v>98.838769598114396</v>
      </c>
      <c r="S128" s="30"/>
      <c r="T128" s="39">
        <f t="shared" si="60"/>
        <v>59.12149348013628</v>
      </c>
      <c r="U128" s="39">
        <f t="shared" si="60"/>
        <v>40.73414461221163</v>
      </c>
      <c r="V128" s="39">
        <f t="shared" si="60"/>
        <v>99.855638092347888</v>
      </c>
    </row>
    <row r="129" spans="2:22" ht="15">
      <c r="B129" s="40" t="s">
        <v>751</v>
      </c>
      <c r="C129" s="33"/>
      <c r="D129" s="36"/>
      <c r="E129" s="36"/>
      <c r="F129" s="36"/>
      <c r="H129" s="34"/>
      <c r="I129" s="34"/>
      <c r="J129" s="34"/>
      <c r="L129" s="34"/>
      <c r="M129" s="34"/>
      <c r="N129" s="34"/>
      <c r="P129" s="34"/>
      <c r="Q129" s="34"/>
      <c r="R129" s="34"/>
      <c r="T129" s="34"/>
      <c r="U129" s="34"/>
      <c r="V129" s="34"/>
    </row>
    <row r="130" spans="2:22" ht="15">
      <c r="B130" s="35" t="s">
        <v>187</v>
      </c>
      <c r="C130" s="35" t="s">
        <v>752</v>
      </c>
      <c r="D130" s="36">
        <f>IFERROR(VLOOKUP(B130,'1061(22)Table'!$B$3:$I$297,8,0),0)</f>
        <v>177990202.90168336</v>
      </c>
      <c r="E130" s="36">
        <f>IFERROR(VLOOKUP(B130,'197 DATA'!$B$5:$M$299,12,0),0)</f>
        <v>96228508.210000008</v>
      </c>
      <c r="F130" s="36">
        <f>IFERROR(VLOOKUP(B130,'197 DATA'!$B$5:$M$299,4,0),0)</f>
        <v>77014208.909999996</v>
      </c>
      <c r="H130" s="34">
        <v>53.169720603701251</v>
      </c>
      <c r="I130" s="34">
        <v>46.301981492295923</v>
      </c>
      <c r="J130" s="34">
        <v>99.471702095997173</v>
      </c>
      <c r="L130" s="34">
        <v>55.018914543132816</v>
      </c>
      <c r="M130" s="34">
        <v>46.054195415829412</v>
      </c>
      <c r="N130" s="34">
        <v>101.07310995896222</v>
      </c>
      <c r="P130" s="34">
        <f t="shared" ref="P130:P149" si="62">IFERROR(IF(E130&gt;0,E130/D130*100,0),0)</f>
        <v>54.063935340954608</v>
      </c>
      <c r="Q130" s="34">
        <f t="shared" ref="Q130:Q149" si="63">IFERROR(IF(F130&gt;0,F130/D130*100,0),0)</f>
        <v>43.268791008986277</v>
      </c>
      <c r="R130" s="34">
        <f t="shared" si="35"/>
        <v>97.332726349940884</v>
      </c>
      <c r="T130" s="34">
        <f t="shared" ref="T130:T149" si="64">IF(AND(H130&gt;0,L130&gt;0,L130&gt;0),AVERAGE(H130,L130,P130),AVERAGE(L130,P130))</f>
        <v>54.084190162596222</v>
      </c>
      <c r="U130" s="34">
        <f t="shared" ref="U130:U149" si="65">IF(AND(I130&gt;0,M130&gt;0,M130&gt;0),AVERAGE(I130,M130,Q130),AVERAGE(M130,Q130))</f>
        <v>45.208322639037199</v>
      </c>
      <c r="V130" s="34">
        <f t="shared" ref="V130:V149" si="66">IF(AND(J130&gt;0,N130&gt;0,N130&gt;0),AVERAGE(J130,N130,R130),AVERAGE(N130,R130))</f>
        <v>99.292512801633436</v>
      </c>
    </row>
    <row r="131" spans="2:22" ht="15">
      <c r="B131" s="35" t="s">
        <v>189</v>
      </c>
      <c r="C131" s="35" t="s">
        <v>753</v>
      </c>
      <c r="D131" s="36">
        <f>IFERROR(VLOOKUP(B131,'1061(22)Table'!$B$3:$I$297,8,0),0)</f>
        <v>32499961.332511961</v>
      </c>
      <c r="E131" s="36">
        <f>IFERROR(VLOOKUP(B131,'197 DATA'!$B$5:$M$299,12,0),0)</f>
        <v>17710270.23</v>
      </c>
      <c r="F131" s="36">
        <f>IFERROR(VLOOKUP(B131,'197 DATA'!$B$5:$M$299,4,0),0)</f>
        <v>12740781.52</v>
      </c>
      <c r="H131" s="34">
        <v>54.091443977695164</v>
      </c>
      <c r="I131" s="34">
        <v>45.658173791821561</v>
      </c>
      <c r="J131" s="34">
        <v>99.749617769516732</v>
      </c>
      <c r="L131" s="34">
        <v>57.158969047621525</v>
      </c>
      <c r="M131" s="34">
        <v>45.478605214043114</v>
      </c>
      <c r="N131" s="34">
        <v>102.63757426166464</v>
      </c>
      <c r="P131" s="34">
        <f t="shared" si="62"/>
        <v>54.493204003548122</v>
      </c>
      <c r="Q131" s="34">
        <f t="shared" si="63"/>
        <v>39.202451318778998</v>
      </c>
      <c r="R131" s="34">
        <f t="shared" si="35"/>
        <v>93.695655322327127</v>
      </c>
      <c r="T131" s="34">
        <f t="shared" si="64"/>
        <v>55.247872342954935</v>
      </c>
      <c r="U131" s="34">
        <f t="shared" si="65"/>
        <v>43.446410108214558</v>
      </c>
      <c r="V131" s="34">
        <f t="shared" si="66"/>
        <v>98.694282451169499</v>
      </c>
    </row>
    <row r="132" spans="2:22" ht="15">
      <c r="B132" s="35" t="s">
        <v>191</v>
      </c>
      <c r="C132" s="35" t="s">
        <v>754</v>
      </c>
      <c r="D132" s="36">
        <f>IFERROR(VLOOKUP(B132,'1061(22)Table'!$B$3:$I$297,8,0),0)</f>
        <v>9505716.6737246606</v>
      </c>
      <c r="E132" s="36">
        <f>IFERROR(VLOOKUP(B132,'197 DATA'!$B$5:$M$299,12,0),0)</f>
        <v>5205675.1499999994</v>
      </c>
      <c r="F132" s="36">
        <f>IFERROR(VLOOKUP(B132,'197 DATA'!$B$5:$M$299,4,0),0)</f>
        <v>3648558.8</v>
      </c>
      <c r="H132" s="34">
        <v>53.979535271906357</v>
      </c>
      <c r="I132" s="34">
        <v>44.387389029746714</v>
      </c>
      <c r="J132" s="34">
        <v>98.366924301653071</v>
      </c>
      <c r="L132" s="34">
        <v>63.851683406992542</v>
      </c>
      <c r="M132" s="34">
        <v>44.611068133108361</v>
      </c>
      <c r="N132" s="34">
        <v>108.4627515401009</v>
      </c>
      <c r="P132" s="34">
        <f t="shared" si="62"/>
        <v>54.763626233352056</v>
      </c>
      <c r="Q132" s="34">
        <f t="shared" si="63"/>
        <v>38.382785067486878</v>
      </c>
      <c r="R132" s="34">
        <f t="shared" si="35"/>
        <v>93.146411300838935</v>
      </c>
      <c r="T132" s="34">
        <f t="shared" si="64"/>
        <v>57.531614970750319</v>
      </c>
      <c r="U132" s="34">
        <f t="shared" si="65"/>
        <v>42.460414076780651</v>
      </c>
      <c r="V132" s="34">
        <f t="shared" si="66"/>
        <v>99.992029047530949</v>
      </c>
    </row>
    <row r="133" spans="2:22" ht="15">
      <c r="B133" s="35" t="s">
        <v>193</v>
      </c>
      <c r="C133" s="35" t="s">
        <v>755</v>
      </c>
      <c r="D133" s="36">
        <f>IFERROR(VLOOKUP(B133,'1061(22)Table'!$B$3:$I$297,8,0),0)</f>
        <v>11493460</v>
      </c>
      <c r="E133" s="36">
        <f>IFERROR(VLOOKUP(B133,'197 DATA'!$B$5:$M$299,12,0),0)</f>
        <v>6430266.5</v>
      </c>
      <c r="F133" s="36">
        <f>IFERROR(VLOOKUP(B133,'197 DATA'!$B$5:$M$299,4,0),0)</f>
        <v>4996773.9000000004</v>
      </c>
      <c r="H133" s="34">
        <v>55.187583638606831</v>
      </c>
      <c r="I133" s="34">
        <v>45.16096617310545</v>
      </c>
      <c r="J133" s="34">
        <v>100.34854981171227</v>
      </c>
      <c r="L133" s="34">
        <v>55.44032750453983</v>
      </c>
      <c r="M133" s="34">
        <v>44.569226498945028</v>
      </c>
      <c r="N133" s="34">
        <v>100.00955400348485</v>
      </c>
      <c r="P133" s="34">
        <f t="shared" si="62"/>
        <v>55.947177786323699</v>
      </c>
      <c r="Q133" s="34">
        <f t="shared" si="63"/>
        <v>43.474931830797694</v>
      </c>
      <c r="R133" s="34">
        <f t="shared" si="35"/>
        <v>99.422109617121393</v>
      </c>
      <c r="T133" s="34">
        <f t="shared" si="64"/>
        <v>55.525029643156785</v>
      </c>
      <c r="U133" s="34">
        <f t="shared" si="65"/>
        <v>44.401708167616057</v>
      </c>
      <c r="V133" s="34">
        <f t="shared" si="66"/>
        <v>99.926737810772849</v>
      </c>
    </row>
    <row r="134" spans="2:22" ht="15">
      <c r="B134" s="35" t="s">
        <v>195</v>
      </c>
      <c r="C134" s="35" t="s">
        <v>756</v>
      </c>
      <c r="D134" s="36">
        <f>IFERROR(VLOOKUP(B134,'1061(22)Table'!$B$3:$I$297,8,0),0)</f>
        <v>51718265.37125165</v>
      </c>
      <c r="E134" s="36">
        <f>IFERROR(VLOOKUP(B134,'197 DATA'!$B$5:$M$299,12,0),0)</f>
        <v>27343762.010000002</v>
      </c>
      <c r="F134" s="36">
        <f>IFERROR(VLOOKUP(B134,'197 DATA'!$B$5:$M$299,4,0),0)</f>
        <v>22002078.260000002</v>
      </c>
      <c r="H134" s="34">
        <v>52.997353541757434</v>
      </c>
      <c r="I134" s="34">
        <v>45.499090351323972</v>
      </c>
      <c r="J134" s="34">
        <v>98.496443893081405</v>
      </c>
      <c r="L134" s="34">
        <v>52.70120855398055</v>
      </c>
      <c r="M134" s="34">
        <v>44.280376798656619</v>
      </c>
      <c r="N134" s="34">
        <v>96.981585352637168</v>
      </c>
      <c r="P134" s="34">
        <f t="shared" si="62"/>
        <v>52.870609278399016</v>
      </c>
      <c r="Q134" s="34">
        <f t="shared" si="63"/>
        <v>42.542181378399782</v>
      </c>
      <c r="R134" s="34">
        <f t="shared" si="35"/>
        <v>95.412790656798791</v>
      </c>
      <c r="T134" s="34">
        <f t="shared" si="64"/>
        <v>52.856390458045666</v>
      </c>
      <c r="U134" s="34">
        <f t="shared" si="65"/>
        <v>44.107216176126791</v>
      </c>
      <c r="V134" s="34">
        <f t="shared" si="66"/>
        <v>96.96360663417245</v>
      </c>
    </row>
    <row r="135" spans="2:22" ht="15">
      <c r="B135" s="35" t="s">
        <v>197</v>
      </c>
      <c r="C135" s="35" t="s">
        <v>757</v>
      </c>
      <c r="D135" s="36">
        <f>IFERROR(VLOOKUP(B135,'1061(22)Table'!$B$3:$I$297,8,0),0)</f>
        <v>5274096.7017887598</v>
      </c>
      <c r="E135" s="36">
        <f>IFERROR(VLOOKUP(B135,'197 DATA'!$B$5:$M$299,12,0),0)</f>
        <v>2307563.5700000003</v>
      </c>
      <c r="F135" s="36">
        <f>IFERROR(VLOOKUP(B135,'197 DATA'!$B$5:$M$299,4,0),0)</f>
        <v>1686842.78</v>
      </c>
      <c r="H135" s="34">
        <v>55.61530613852382</v>
      </c>
      <c r="I135" s="34">
        <v>43.70619160581834</v>
      </c>
      <c r="J135" s="34">
        <v>99.321497744342167</v>
      </c>
      <c r="L135" s="34">
        <v>54.379358682882042</v>
      </c>
      <c r="M135" s="34">
        <v>41.891263240908202</v>
      </c>
      <c r="N135" s="34">
        <v>96.270621923790245</v>
      </c>
      <c r="P135" s="34">
        <f t="shared" si="62"/>
        <v>43.752773232568302</v>
      </c>
      <c r="Q135" s="34">
        <f t="shared" si="63"/>
        <v>31.98353908505112</v>
      </c>
      <c r="R135" s="34">
        <f t="shared" si="35"/>
        <v>75.736312317619422</v>
      </c>
      <c r="T135" s="34">
        <f t="shared" si="64"/>
        <v>51.249146017991393</v>
      </c>
      <c r="U135" s="34">
        <f t="shared" si="65"/>
        <v>39.193664643925892</v>
      </c>
      <c r="V135" s="34">
        <f t="shared" si="66"/>
        <v>90.442810661917278</v>
      </c>
    </row>
    <row r="136" spans="2:22" ht="15">
      <c r="B136" s="42" t="s">
        <v>199</v>
      </c>
      <c r="C136" s="35" t="s">
        <v>758</v>
      </c>
      <c r="D136" s="36">
        <f>IFERROR(VLOOKUP(B136,'1061(22)Table'!$B$3:$I$297,8,0),0)</f>
        <v>59000000</v>
      </c>
      <c r="E136" s="36">
        <f>IFERROR(VLOOKUP(B136,'197 DATA'!$B$5:$M$299,12,0),0)</f>
        <v>22736204.280000005</v>
      </c>
      <c r="F136" s="36">
        <f>IFERROR(VLOOKUP(B136,'197 DATA'!$B$5:$M$299,4,0),0)</f>
        <v>18568345.559999999</v>
      </c>
      <c r="H136" s="34">
        <v>53.132006913928564</v>
      </c>
      <c r="I136" s="34">
        <v>46.564171648029237</v>
      </c>
      <c r="J136" s="34">
        <v>99.696178561957794</v>
      </c>
      <c r="L136" s="34">
        <v>38.637826982142862</v>
      </c>
      <c r="M136" s="34">
        <v>33.107273571428571</v>
      </c>
      <c r="N136" s="34">
        <v>71.745100553571433</v>
      </c>
      <c r="P136" s="34">
        <f t="shared" si="62"/>
        <v>38.53593945762713</v>
      </c>
      <c r="Q136" s="34">
        <f t="shared" si="63"/>
        <v>31.471772135593216</v>
      </c>
      <c r="R136" s="34">
        <f t="shared" si="35"/>
        <v>70.00771159322035</v>
      </c>
      <c r="T136" s="34">
        <f t="shared" si="64"/>
        <v>43.435257784566183</v>
      </c>
      <c r="U136" s="34">
        <f t="shared" si="65"/>
        <v>37.047739118350343</v>
      </c>
      <c r="V136" s="34">
        <f t="shared" si="66"/>
        <v>80.482996902916526</v>
      </c>
    </row>
    <row r="137" spans="2:22" ht="15">
      <c r="B137" s="35" t="s">
        <v>201</v>
      </c>
      <c r="C137" s="35" t="s">
        <v>759</v>
      </c>
      <c r="D137" s="36">
        <f>IFERROR(VLOOKUP(B137,'1061(22)Table'!$B$3:$I$297,8,0),0)</f>
        <v>363603.46752160002</v>
      </c>
      <c r="E137" s="36">
        <f>IFERROR(VLOOKUP(B137,'197 DATA'!$B$5:$M$299,12,0),0)</f>
        <v>112616.70999999999</v>
      </c>
      <c r="F137" s="36">
        <f>IFERROR(VLOOKUP(B137,'197 DATA'!$B$5:$M$299,4,0),0)</f>
        <v>44603.16</v>
      </c>
      <c r="H137" s="34">
        <v>51.001153978910871</v>
      </c>
      <c r="I137" s="34">
        <v>35.767702857549224</v>
      </c>
      <c r="J137" s="34">
        <v>86.768856836460088</v>
      </c>
      <c r="L137" s="34">
        <v>22.408185222566612</v>
      </c>
      <c r="M137" s="34">
        <v>16.135012181523191</v>
      </c>
      <c r="N137" s="34">
        <v>38.543197404089803</v>
      </c>
      <c r="P137" s="34">
        <f t="shared" si="62"/>
        <v>30.972397146710364</v>
      </c>
      <c r="Q137" s="34">
        <f t="shared" si="63"/>
        <v>12.266978723834733</v>
      </c>
      <c r="R137" s="34">
        <f t="shared" ref="R137:R200" si="67">P137+Q137</f>
        <v>43.239375870545096</v>
      </c>
      <c r="T137" s="34">
        <f t="shared" si="64"/>
        <v>34.793912116062614</v>
      </c>
      <c r="U137" s="34">
        <f t="shared" si="65"/>
        <v>21.389897920969048</v>
      </c>
      <c r="V137" s="34">
        <f t="shared" si="66"/>
        <v>56.183810037031662</v>
      </c>
    </row>
    <row r="138" spans="2:22" ht="15">
      <c r="B138" s="35" t="s">
        <v>203</v>
      </c>
      <c r="C138" s="35" t="s">
        <v>760</v>
      </c>
      <c r="D138" s="36">
        <f>IFERROR(VLOOKUP(B138,'1061(22)Table'!$B$3:$I$297,8,0),0)</f>
        <v>70000000</v>
      </c>
      <c r="E138" s="36">
        <f>IFERROR(VLOOKUP(B138,'197 DATA'!$B$5:$M$299,12,0),0)</f>
        <v>30954639.09</v>
      </c>
      <c r="F138" s="36">
        <f>IFERROR(VLOOKUP(B138,'197 DATA'!$B$5:$M$299,4,0),0)</f>
        <v>23951991.300000001</v>
      </c>
      <c r="H138" s="34">
        <v>53.706679112077929</v>
      </c>
      <c r="I138" s="34">
        <v>45.858374878347021</v>
      </c>
      <c r="J138" s="34">
        <v>99.565053990424957</v>
      </c>
      <c r="L138" s="34">
        <v>54.932152442269064</v>
      </c>
      <c r="M138" s="34">
        <v>45.180442502888127</v>
      </c>
      <c r="N138" s="34">
        <v>100.11259494515718</v>
      </c>
      <c r="P138" s="34">
        <f t="shared" si="62"/>
        <v>44.220912985714286</v>
      </c>
      <c r="Q138" s="34">
        <f t="shared" si="63"/>
        <v>34.21713042857143</v>
      </c>
      <c r="R138" s="34">
        <f t="shared" si="67"/>
        <v>78.438043414285715</v>
      </c>
      <c r="T138" s="34">
        <f t="shared" si="64"/>
        <v>50.953248180020431</v>
      </c>
      <c r="U138" s="34">
        <f t="shared" si="65"/>
        <v>41.751982603268857</v>
      </c>
      <c r="V138" s="34">
        <f t="shared" si="66"/>
        <v>92.705230783289281</v>
      </c>
    </row>
    <row r="139" spans="2:22" ht="15">
      <c r="B139" s="35" t="s">
        <v>205</v>
      </c>
      <c r="C139" s="35" t="s">
        <v>761</v>
      </c>
      <c r="D139" s="36">
        <f>IFERROR(VLOOKUP(B139,'1061(22)Table'!$B$3:$I$297,8,0),0)</f>
        <v>8250000</v>
      </c>
      <c r="E139" s="36">
        <f>IFERROR(VLOOKUP(B139,'197 DATA'!$B$5:$M$299,12,0),0)</f>
        <v>4273947.68</v>
      </c>
      <c r="F139" s="36">
        <f>IFERROR(VLOOKUP(B139,'197 DATA'!$B$5:$M$299,4,0),0)</f>
        <v>3208901.58</v>
      </c>
      <c r="H139" s="34">
        <v>52.212616327295102</v>
      </c>
      <c r="I139" s="34">
        <v>44.570029145820271</v>
      </c>
      <c r="J139" s="34">
        <v>96.782645473115366</v>
      </c>
      <c r="L139" s="34">
        <v>30.632323570900908</v>
      </c>
      <c r="M139" s="34">
        <v>24.410773268119499</v>
      </c>
      <c r="N139" s="34">
        <v>55.043096839020407</v>
      </c>
      <c r="P139" s="34">
        <f t="shared" si="62"/>
        <v>51.80542642424242</v>
      </c>
      <c r="Q139" s="34">
        <f t="shared" si="63"/>
        <v>38.895776727272732</v>
      </c>
      <c r="R139" s="34">
        <f t="shared" si="67"/>
        <v>90.701203151515159</v>
      </c>
      <c r="T139" s="34">
        <f t="shared" si="64"/>
        <v>44.88345544081281</v>
      </c>
      <c r="U139" s="34">
        <f t="shared" si="65"/>
        <v>35.958859713737503</v>
      </c>
      <c r="V139" s="34">
        <f t="shared" si="66"/>
        <v>80.84231515455032</v>
      </c>
    </row>
    <row r="140" spans="2:22" ht="15">
      <c r="B140" s="35" t="s">
        <v>207</v>
      </c>
      <c r="C140" s="35" t="s">
        <v>762</v>
      </c>
      <c r="D140" s="36">
        <f>IFERROR(VLOOKUP(B140,'1061(22)Table'!$B$3:$I$297,8,0),0)</f>
        <v>7798997.9650868</v>
      </c>
      <c r="E140" s="36">
        <f>IFERROR(VLOOKUP(B140,'197 DATA'!$B$5:$M$299,12,0),0)</f>
        <v>4197944.4000000004</v>
      </c>
      <c r="F140" s="36">
        <f>IFERROR(VLOOKUP(B140,'197 DATA'!$B$5:$M$299,4,0),0)</f>
        <v>3567370.52</v>
      </c>
      <c r="H140" s="34">
        <v>53.510058076923087</v>
      </c>
      <c r="I140" s="34">
        <v>45.713201923076923</v>
      </c>
      <c r="J140" s="34">
        <v>99.22326000000001</v>
      </c>
      <c r="L140" s="34">
        <v>54.069777273177522</v>
      </c>
      <c r="M140" s="34">
        <v>45.640050558203235</v>
      </c>
      <c r="N140" s="34">
        <v>99.70982783138075</v>
      </c>
      <c r="P140" s="34">
        <f t="shared" si="62"/>
        <v>53.826714903537976</v>
      </c>
      <c r="Q140" s="34">
        <f t="shared" si="63"/>
        <v>45.741395701983571</v>
      </c>
      <c r="R140" s="34">
        <f t="shared" si="67"/>
        <v>99.568110605521554</v>
      </c>
      <c r="T140" s="34">
        <f t="shared" si="64"/>
        <v>53.802183417879526</v>
      </c>
      <c r="U140" s="34">
        <f t="shared" si="65"/>
        <v>45.698216061087912</v>
      </c>
      <c r="V140" s="34">
        <f t="shared" si="66"/>
        <v>99.500399478967438</v>
      </c>
    </row>
    <row r="141" spans="2:22" ht="15">
      <c r="B141" s="35" t="s">
        <v>209</v>
      </c>
      <c r="C141" s="35" t="s">
        <v>763</v>
      </c>
      <c r="D141" s="36">
        <f>IFERROR(VLOOKUP(B141,'1061(22)Table'!$B$3:$I$297,8,0),0)</f>
        <v>41186885.210070796</v>
      </c>
      <c r="E141" s="36">
        <f>IFERROR(VLOOKUP(B141,'197 DATA'!$B$5:$M$299,12,0),0)</f>
        <v>23464874.289999995</v>
      </c>
      <c r="F141" s="36">
        <f>IFERROR(VLOOKUP(B141,'197 DATA'!$B$5:$M$299,4,0),0)</f>
        <v>18755205.440000001</v>
      </c>
      <c r="H141" s="34">
        <v>57.649084700257028</v>
      </c>
      <c r="I141" s="34">
        <v>50.9398156453992</v>
      </c>
      <c r="J141" s="34">
        <v>108.58890034565623</v>
      </c>
      <c r="L141" s="34">
        <v>45.148076959937463</v>
      </c>
      <c r="M141" s="34">
        <v>36.937926797160756</v>
      </c>
      <c r="N141" s="34">
        <v>82.086003757098212</v>
      </c>
      <c r="P141" s="34">
        <f t="shared" si="62"/>
        <v>56.971713617864182</v>
      </c>
      <c r="Q141" s="34">
        <f t="shared" si="63"/>
        <v>45.536838593985443</v>
      </c>
      <c r="R141" s="34">
        <f t="shared" si="67"/>
        <v>102.50855221184963</v>
      </c>
      <c r="T141" s="34">
        <f t="shared" si="64"/>
        <v>53.256291759352884</v>
      </c>
      <c r="U141" s="34">
        <f t="shared" si="65"/>
        <v>44.471527012181802</v>
      </c>
      <c r="V141" s="34">
        <f t="shared" si="66"/>
        <v>97.7278187715347</v>
      </c>
    </row>
    <row r="142" spans="2:22" ht="15">
      <c r="B142" s="35" t="s">
        <v>211</v>
      </c>
      <c r="C142" s="35" t="s">
        <v>764</v>
      </c>
      <c r="D142" s="36">
        <f>IFERROR(VLOOKUP(B142,'1061(22)Table'!$B$3:$I$297,8,0),0)</f>
        <v>16685574.62007406</v>
      </c>
      <c r="E142" s="36">
        <f>IFERROR(VLOOKUP(B142,'197 DATA'!$B$5:$M$299,12,0),0)</f>
        <v>8872411.1099999994</v>
      </c>
      <c r="F142" s="36">
        <f>IFERROR(VLOOKUP(B142,'197 DATA'!$B$5:$M$299,4,0),0)</f>
        <v>7226892.21</v>
      </c>
      <c r="H142" s="34">
        <v>52.949378174251841</v>
      </c>
      <c r="I142" s="34">
        <v>47.020383702352838</v>
      </c>
      <c r="J142" s="34">
        <v>99.969761876604679</v>
      </c>
      <c r="L142" s="34">
        <v>76.129585953366814</v>
      </c>
      <c r="M142" s="34">
        <v>46.726160451846468</v>
      </c>
      <c r="N142" s="34">
        <v>122.85574640521328</v>
      </c>
      <c r="P142" s="34">
        <f t="shared" si="62"/>
        <v>53.174141808252685</v>
      </c>
      <c r="Q142" s="34">
        <f t="shared" si="63"/>
        <v>43.312216537664092</v>
      </c>
      <c r="R142" s="34">
        <f t="shared" si="67"/>
        <v>96.486358345916784</v>
      </c>
      <c r="T142" s="34">
        <f t="shared" si="64"/>
        <v>60.751035311957118</v>
      </c>
      <c r="U142" s="34">
        <f t="shared" si="65"/>
        <v>45.686253563954466</v>
      </c>
      <c r="V142" s="34">
        <f t="shared" si="66"/>
        <v>106.43728887591158</v>
      </c>
    </row>
    <row r="143" spans="2:22" ht="15">
      <c r="B143" s="35" t="s">
        <v>213</v>
      </c>
      <c r="C143" s="35" t="s">
        <v>765</v>
      </c>
      <c r="D143" s="36">
        <f>IFERROR(VLOOKUP(B143,'1061(22)Table'!$B$3:$I$297,8,0),0)</f>
        <v>16849822.670075461</v>
      </c>
      <c r="E143" s="36">
        <f>IFERROR(VLOOKUP(B143,'197 DATA'!$B$5:$M$299,12,0),0)</f>
        <v>8982184.5399999991</v>
      </c>
      <c r="F143" s="36">
        <f>IFERROR(VLOOKUP(B143,'197 DATA'!$B$5:$M$299,4,0),0)</f>
        <v>7300314.1299999999</v>
      </c>
      <c r="H143" s="34">
        <v>52.850645629139073</v>
      </c>
      <c r="I143" s="34">
        <v>46.626452450331129</v>
      </c>
      <c r="J143" s="34">
        <v>99.47709807947021</v>
      </c>
      <c r="L143" s="34">
        <v>56.273742908977496</v>
      </c>
      <c r="M143" s="34">
        <v>46.570072328632826</v>
      </c>
      <c r="N143" s="34">
        <v>102.84381523761033</v>
      </c>
      <c r="P143" s="34">
        <f t="shared" si="62"/>
        <v>53.307294182697603</v>
      </c>
      <c r="Q143" s="34">
        <f t="shared" si="63"/>
        <v>43.325762371167471</v>
      </c>
      <c r="R143" s="34">
        <f t="shared" si="67"/>
        <v>96.633056553865075</v>
      </c>
      <c r="T143" s="34">
        <f t="shared" si="64"/>
        <v>54.143894240271386</v>
      </c>
      <c r="U143" s="34">
        <f t="shared" si="65"/>
        <v>45.507429050043811</v>
      </c>
      <c r="V143" s="34">
        <f t="shared" si="66"/>
        <v>99.651323290315204</v>
      </c>
    </row>
    <row r="144" spans="2:22" ht="15">
      <c r="B144" s="35" t="s">
        <v>215</v>
      </c>
      <c r="C144" s="35" t="s">
        <v>766</v>
      </c>
      <c r="D144" s="36">
        <f>IFERROR(VLOOKUP(B144,'1061(22)Table'!$B$3:$I$297,8,0),0)</f>
        <v>53994178.130922519</v>
      </c>
      <c r="E144" s="36">
        <f>IFERROR(VLOOKUP(B144,'197 DATA'!$B$5:$M$299,12,0),0)</f>
        <v>29067739.060000002</v>
      </c>
      <c r="F144" s="36">
        <f>IFERROR(VLOOKUP(B144,'197 DATA'!$B$5:$M$299,4,0),0)</f>
        <v>22599438.25</v>
      </c>
      <c r="H144" s="34">
        <v>53.363836971046766</v>
      </c>
      <c r="I144" s="34">
        <v>46.395377327394215</v>
      </c>
      <c r="J144" s="34">
        <v>99.75921429844098</v>
      </c>
      <c r="L144" s="34">
        <v>60.214897960879796</v>
      </c>
      <c r="M144" s="34">
        <v>46.135624929038514</v>
      </c>
      <c r="N144" s="34">
        <v>106.35052288991831</v>
      </c>
      <c r="P144" s="34">
        <f t="shared" si="62"/>
        <v>53.834950482101853</v>
      </c>
      <c r="Q144" s="34">
        <f t="shared" si="63"/>
        <v>41.855324096612705</v>
      </c>
      <c r="R144" s="34">
        <f t="shared" si="67"/>
        <v>95.690274578714565</v>
      </c>
      <c r="T144" s="34">
        <f t="shared" si="64"/>
        <v>55.804561804676133</v>
      </c>
      <c r="U144" s="34">
        <f t="shared" si="65"/>
        <v>44.795442117681809</v>
      </c>
      <c r="V144" s="34">
        <f t="shared" si="66"/>
        <v>100.60000392235797</v>
      </c>
    </row>
    <row r="145" spans="2:23" ht="15">
      <c r="B145" s="35" t="s">
        <v>217</v>
      </c>
      <c r="C145" s="35" t="s">
        <v>767</v>
      </c>
      <c r="D145" s="36">
        <f>IFERROR(VLOOKUP(B145,'1061(22)Table'!$B$3:$I$297,8,0),0)</f>
        <v>26355275</v>
      </c>
      <c r="E145" s="36">
        <f>IFERROR(VLOOKUP(B145,'197 DATA'!$B$5:$M$299,12,0),0)</f>
        <v>14129058.439999999</v>
      </c>
      <c r="F145" s="36">
        <f>IFERROR(VLOOKUP(B145,'197 DATA'!$B$5:$M$299,4,0),0)</f>
        <v>11259731.9</v>
      </c>
      <c r="H145" s="34">
        <v>53.540317531914894</v>
      </c>
      <c r="I145" s="34">
        <v>45.773146127659572</v>
      </c>
      <c r="J145" s="34">
        <v>99.313463659574467</v>
      </c>
      <c r="L145" s="34">
        <v>57.027927659574473</v>
      </c>
      <c r="M145" s="34">
        <v>45.525574936170209</v>
      </c>
      <c r="N145" s="34">
        <v>102.55350259574467</v>
      </c>
      <c r="P145" s="34">
        <f t="shared" si="62"/>
        <v>53.609982973048091</v>
      </c>
      <c r="Q145" s="34">
        <f t="shared" si="63"/>
        <v>42.722877678187764</v>
      </c>
      <c r="R145" s="34">
        <f t="shared" si="67"/>
        <v>96.332860651235848</v>
      </c>
      <c r="T145" s="34">
        <f t="shared" si="64"/>
        <v>54.726076054845826</v>
      </c>
      <c r="U145" s="34">
        <f t="shared" si="65"/>
        <v>44.673866247339184</v>
      </c>
      <c r="V145" s="34">
        <f t="shared" si="66"/>
        <v>99.399942302185011</v>
      </c>
    </row>
    <row r="146" spans="2:23" ht="15">
      <c r="B146" s="35" t="s">
        <v>219</v>
      </c>
      <c r="C146" s="35" t="s">
        <v>768</v>
      </c>
      <c r="D146" s="36">
        <f>IFERROR(VLOOKUP(B146,'1061(22)Table'!$B$3:$I$297,8,0),0)</f>
        <v>67699849.651506975</v>
      </c>
      <c r="E146" s="36">
        <f>IFERROR(VLOOKUP(B146,'197 DATA'!$B$5:$M$299,12,0),0)</f>
        <v>36852676.909999996</v>
      </c>
      <c r="F146" s="36">
        <f>IFERROR(VLOOKUP(B146,'197 DATA'!$B$5:$M$299,4,0),0)</f>
        <v>29392516.91</v>
      </c>
      <c r="H146" s="34">
        <v>53.627643585209007</v>
      </c>
      <c r="I146" s="34">
        <v>46.029550900321539</v>
      </c>
      <c r="J146" s="34">
        <v>99.657194485530539</v>
      </c>
      <c r="L146" s="34">
        <v>57.043725152225434</v>
      </c>
      <c r="M146" s="34">
        <v>45.765251262783828</v>
      </c>
      <c r="N146" s="34">
        <v>102.80897641500925</v>
      </c>
      <c r="P146" s="34">
        <f t="shared" si="62"/>
        <v>54.435389590528679</v>
      </c>
      <c r="Q146" s="34">
        <f t="shared" si="63"/>
        <v>43.415926418302959</v>
      </c>
      <c r="R146" s="34">
        <f t="shared" si="67"/>
        <v>97.851316008831645</v>
      </c>
      <c r="T146" s="34">
        <f t="shared" si="64"/>
        <v>55.035586109321038</v>
      </c>
      <c r="U146" s="34">
        <f t="shared" si="65"/>
        <v>45.070242860469442</v>
      </c>
      <c r="V146" s="34">
        <f t="shared" si="66"/>
        <v>100.10582896979048</v>
      </c>
    </row>
    <row r="147" spans="2:23" ht="15">
      <c r="B147" s="35" t="s">
        <v>221</v>
      </c>
      <c r="C147" s="35" t="s">
        <v>769</v>
      </c>
      <c r="D147" s="36">
        <f>IFERROR(VLOOKUP(B147,'1061(22)Table'!$B$3:$I$297,8,0),0)</f>
        <v>76249156.770992547</v>
      </c>
      <c r="E147" s="36">
        <f>IFERROR(VLOOKUP(B147,'197 DATA'!$B$5:$M$299,12,0),0)</f>
        <v>39214237.799999997</v>
      </c>
      <c r="F147" s="36">
        <f>IFERROR(VLOOKUP(B147,'197 DATA'!$B$5:$M$299,4,0),0)</f>
        <v>31010258.120000001</v>
      </c>
      <c r="H147" s="34">
        <v>53.502464080000003</v>
      </c>
      <c r="I147" s="34">
        <v>46.407109920000003</v>
      </c>
      <c r="J147" s="34">
        <v>99.909574000000006</v>
      </c>
      <c r="L147" s="34">
        <v>72.558350688383712</v>
      </c>
      <c r="M147" s="34">
        <v>46.250437135510992</v>
      </c>
      <c r="N147" s="34">
        <v>118.8087878238947</v>
      </c>
      <c r="P147" s="34">
        <f t="shared" si="62"/>
        <v>51.429077331014184</v>
      </c>
      <c r="Q147" s="34">
        <f t="shared" si="63"/>
        <v>40.669640732075905</v>
      </c>
      <c r="R147" s="34">
        <f t="shared" si="67"/>
        <v>92.098718063090089</v>
      </c>
      <c r="T147" s="34">
        <f t="shared" si="64"/>
        <v>59.163297366465969</v>
      </c>
      <c r="U147" s="34">
        <f t="shared" si="65"/>
        <v>44.442395929195641</v>
      </c>
      <c r="V147" s="34">
        <f t="shared" si="66"/>
        <v>103.6056932956616</v>
      </c>
    </row>
    <row r="148" spans="2:23" ht="15">
      <c r="B148" s="35" t="s">
        <v>223</v>
      </c>
      <c r="C148" s="35" t="s">
        <v>770</v>
      </c>
      <c r="D148" s="36">
        <f>IFERROR(VLOOKUP(B148,'1061(22)Table'!$B$3:$I$297,8,0),0)</f>
        <v>59999622.316263899</v>
      </c>
      <c r="E148" s="36">
        <f>IFERROR(VLOOKUP(B148,'197 DATA'!$B$5:$M$299,12,0),0)</f>
        <v>32211854.240000002</v>
      </c>
      <c r="F148" s="36">
        <f>IFERROR(VLOOKUP(B148,'197 DATA'!$B$5:$M$299,4,0),0)</f>
        <v>27324578.789999999</v>
      </c>
      <c r="H148" s="34">
        <v>52.91088027586207</v>
      </c>
      <c r="I148" s="34">
        <v>46.647002310344824</v>
      </c>
      <c r="J148" s="34">
        <v>99.557882586206887</v>
      </c>
      <c r="L148" s="34">
        <v>54.58546941620066</v>
      </c>
      <c r="M148" s="34">
        <v>46.221100181977135</v>
      </c>
      <c r="N148" s="34">
        <v>100.80656959817779</v>
      </c>
      <c r="P148" s="34">
        <f t="shared" si="62"/>
        <v>53.686761676945494</v>
      </c>
      <c r="Q148" s="34">
        <f t="shared" si="63"/>
        <v>45.541251319832419</v>
      </c>
      <c r="R148" s="34">
        <f t="shared" si="67"/>
        <v>99.22801299677792</v>
      </c>
      <c r="T148" s="34">
        <f t="shared" si="64"/>
        <v>53.727703789669398</v>
      </c>
      <c r="U148" s="34">
        <f t="shared" si="65"/>
        <v>46.136451270718119</v>
      </c>
      <c r="V148" s="34">
        <f t="shared" si="66"/>
        <v>99.864155060387532</v>
      </c>
    </row>
    <row r="149" spans="2:23" ht="15">
      <c r="B149" s="37" t="s">
        <v>771</v>
      </c>
      <c r="C149" s="33" t="s">
        <v>772</v>
      </c>
      <c r="D149" s="38">
        <f>SUM(D130:D148)</f>
        <v>792914668.78347516</v>
      </c>
      <c r="E149" s="38">
        <f t="shared" ref="E149:F149" si="68">SUM(E130:E148)</f>
        <v>410296434.22000009</v>
      </c>
      <c r="F149" s="38">
        <f t="shared" si="68"/>
        <v>326299392.04000002</v>
      </c>
      <c r="G149" s="30"/>
      <c r="H149" s="39">
        <v>53.578494732568736</v>
      </c>
      <c r="I149" s="39">
        <v>46.37731970905827</v>
      </c>
      <c r="J149" s="39">
        <v>99.955814441627012</v>
      </c>
      <c r="K149" s="30"/>
      <c r="L149" s="39">
        <v>54.716477839006963</v>
      </c>
      <c r="M149" s="39">
        <v>43.725731574846733</v>
      </c>
      <c r="N149" s="39">
        <v>98.442209413853703</v>
      </c>
      <c r="O149" s="30"/>
      <c r="P149" s="39">
        <f t="shared" si="62"/>
        <v>51.745345416486629</v>
      </c>
      <c r="Q149" s="39">
        <f t="shared" si="63"/>
        <v>41.151892490603437</v>
      </c>
      <c r="R149" s="39">
        <f t="shared" si="67"/>
        <v>92.897237907090073</v>
      </c>
      <c r="S149" s="30"/>
      <c r="T149" s="39">
        <f t="shared" si="64"/>
        <v>53.346772662687442</v>
      </c>
      <c r="U149" s="39">
        <f t="shared" si="65"/>
        <v>43.751647924836142</v>
      </c>
      <c r="V149" s="39">
        <f t="shared" si="66"/>
        <v>97.098420587523606</v>
      </c>
    </row>
    <row r="150" spans="2:23" ht="15">
      <c r="B150" s="32" t="s">
        <v>773</v>
      </c>
      <c r="C150" s="33"/>
      <c r="D150" s="36"/>
      <c r="E150" s="36"/>
      <c r="F150" s="36"/>
      <c r="H150" s="34"/>
      <c r="I150" s="34"/>
      <c r="J150" s="34"/>
      <c r="L150" s="34"/>
      <c r="M150" s="34"/>
      <c r="N150" s="34"/>
      <c r="P150" s="34"/>
      <c r="Q150" s="34"/>
      <c r="R150" s="34"/>
      <c r="T150" s="34"/>
      <c r="U150" s="34"/>
      <c r="V150" s="34"/>
      <c r="W150" s="45"/>
    </row>
    <row r="151" spans="2:23" ht="15">
      <c r="B151" s="35" t="s">
        <v>225</v>
      </c>
      <c r="C151" s="35" t="s">
        <v>774</v>
      </c>
      <c r="D151" s="36">
        <f>IFERROR(VLOOKUP(B151,'1061(22)Table'!$B$3:$I$297,8,0),0)</f>
        <v>13506876.47889797</v>
      </c>
      <c r="E151" s="36">
        <f>IFERROR(VLOOKUP(B151,'197 DATA'!$B$5:$M$299,12,0),0)</f>
        <v>7392441.2600000007</v>
      </c>
      <c r="F151" s="36">
        <f>IFERROR(VLOOKUP(B151,'197 DATA'!$B$5:$M$299,4,0),0)</f>
        <v>5693133.8899999997</v>
      </c>
      <c r="H151" s="34">
        <v>54.428654108559392</v>
      </c>
      <c r="I151" s="34">
        <v>45.450591826823008</v>
      </c>
      <c r="J151" s="34">
        <v>99.8792459353824</v>
      </c>
      <c r="L151" s="34">
        <v>81.764906292636766</v>
      </c>
      <c r="M151" s="34">
        <v>45.218806522077479</v>
      </c>
      <c r="N151" s="34">
        <v>126.98371281471424</v>
      </c>
      <c r="P151" s="34">
        <f t="shared" ref="P151:P156" si="69">IFERROR(IF(E151&gt;0,E151/D151*100,0),0)</f>
        <v>54.730945911509153</v>
      </c>
      <c r="Q151" s="34">
        <f t="shared" ref="Q151:Q156" si="70">IFERROR(IF(F151&gt;0,F151/D151*100,0),0)</f>
        <v>42.149892307777321</v>
      </c>
      <c r="R151" s="34">
        <f t="shared" si="67"/>
        <v>96.880838219286474</v>
      </c>
      <c r="T151" s="34">
        <f t="shared" ref="T151:V156" si="71">IF(AND(H151&gt;0,L151&gt;0,L151&gt;0),AVERAGE(H151,L151,P151),AVERAGE(L151,P151))</f>
        <v>63.641502104235109</v>
      </c>
      <c r="U151" s="34">
        <f t="shared" si="71"/>
        <v>44.273096885559276</v>
      </c>
      <c r="V151" s="34">
        <f t="shared" si="71"/>
        <v>107.91459898979438</v>
      </c>
    </row>
    <row r="152" spans="2:23" ht="15">
      <c r="B152" s="35" t="s">
        <v>227</v>
      </c>
      <c r="C152" s="35" t="s">
        <v>775</v>
      </c>
      <c r="D152" s="36">
        <f>IFERROR(VLOOKUP(B152,'1061(22)Table'!$B$3:$I$297,8,0),0)</f>
        <v>9999078.9107916392</v>
      </c>
      <c r="E152" s="36">
        <f>IFERROR(VLOOKUP(B152,'197 DATA'!$B$5:$M$299,12,0),0)</f>
        <v>5532103.7699999996</v>
      </c>
      <c r="F152" s="36">
        <f>IFERROR(VLOOKUP(B152,'197 DATA'!$B$5:$M$299,4,0),0)</f>
        <v>4393140.24</v>
      </c>
      <c r="H152" s="34">
        <v>54.889632907593302</v>
      </c>
      <c r="I152" s="34">
        <v>45.082327558747373</v>
      </c>
      <c r="J152" s="34">
        <v>99.971960466340676</v>
      </c>
      <c r="L152" s="34">
        <v>56.892274646997286</v>
      </c>
      <c r="M152" s="34">
        <v>44.847199235047235</v>
      </c>
      <c r="N152" s="34">
        <v>101.73947388204452</v>
      </c>
      <c r="P152" s="34">
        <f t="shared" si="69"/>
        <v>55.326133730471938</v>
      </c>
      <c r="Q152" s="34">
        <f t="shared" si="70"/>
        <v>43.935449246816574</v>
      </c>
      <c r="R152" s="34">
        <f t="shared" si="67"/>
        <v>99.261582977288512</v>
      </c>
      <c r="T152" s="34">
        <f t="shared" si="71"/>
        <v>55.702680428354178</v>
      </c>
      <c r="U152" s="34">
        <f t="shared" si="71"/>
        <v>44.621658680203723</v>
      </c>
      <c r="V152" s="34">
        <f t="shared" si="71"/>
        <v>100.32433910855791</v>
      </c>
    </row>
    <row r="153" spans="2:23" ht="15">
      <c r="B153" s="35" t="s">
        <v>229</v>
      </c>
      <c r="C153" s="35" t="s">
        <v>776</v>
      </c>
      <c r="D153" s="36">
        <f>IFERROR(VLOOKUP(B153,'1061(22)Table'!$B$3:$I$297,8,0),0)</f>
        <v>13205702.54135251</v>
      </c>
      <c r="E153" s="36">
        <f>IFERROR(VLOOKUP(B153,'197 DATA'!$B$5:$M$299,12,0),0)</f>
        <v>7373468.9799999995</v>
      </c>
      <c r="F153" s="36">
        <f>IFERROR(VLOOKUP(B153,'197 DATA'!$B$5:$M$299,4,0),0)</f>
        <v>5577557.96</v>
      </c>
      <c r="H153" s="34">
        <v>54.973123760113438</v>
      </c>
      <c r="I153" s="34">
        <v>44.962767205521359</v>
      </c>
      <c r="J153" s="34">
        <v>99.935890965634798</v>
      </c>
      <c r="L153" s="34">
        <v>58.758319192094142</v>
      </c>
      <c r="M153" s="34">
        <v>44.781451796869227</v>
      </c>
      <c r="N153" s="34">
        <v>103.53977098896337</v>
      </c>
      <c r="P153" s="34">
        <f t="shared" si="69"/>
        <v>55.835491954408504</v>
      </c>
      <c r="Q153" s="34">
        <f t="shared" si="70"/>
        <v>42.235980573804092</v>
      </c>
      <c r="R153" s="34">
        <f t="shared" si="67"/>
        <v>98.071472528212595</v>
      </c>
      <c r="T153" s="34">
        <f t="shared" si="71"/>
        <v>56.522311635538692</v>
      </c>
      <c r="U153" s="34">
        <f t="shared" si="71"/>
        <v>43.993399858731557</v>
      </c>
      <c r="V153" s="34">
        <f t="shared" si="71"/>
        <v>100.51571149427025</v>
      </c>
    </row>
    <row r="154" spans="2:23" ht="15">
      <c r="B154" s="35" t="s">
        <v>231</v>
      </c>
      <c r="C154" s="35" t="s">
        <v>777</v>
      </c>
      <c r="D154" s="36">
        <f>IFERROR(VLOOKUP(B154,'1061(22)Table'!$B$3:$I$297,8,0),0)</f>
        <v>17474062.259570349</v>
      </c>
      <c r="E154" s="36">
        <f>IFERROR(VLOOKUP(B154,'197 DATA'!$B$5:$M$299,12,0),0)</f>
        <v>9035791.3000000007</v>
      </c>
      <c r="F154" s="36">
        <f>IFERROR(VLOOKUP(B154,'197 DATA'!$B$5:$M$299,4,0),0)</f>
        <v>6765886.3899999997</v>
      </c>
      <c r="H154" s="34">
        <v>54.161115123674911</v>
      </c>
      <c r="I154" s="34">
        <v>45.19494537102473</v>
      </c>
      <c r="J154" s="34">
        <v>99.356060494699648</v>
      </c>
      <c r="L154" s="34">
        <v>58.669209845494244</v>
      </c>
      <c r="M154" s="34">
        <v>45.077902111418766</v>
      </c>
      <c r="N154" s="34">
        <v>103.74711195691302</v>
      </c>
      <c r="P154" s="34">
        <f t="shared" si="69"/>
        <v>51.709735067764214</v>
      </c>
      <c r="Q154" s="34">
        <f t="shared" si="70"/>
        <v>38.719596448126417</v>
      </c>
      <c r="R154" s="34">
        <f t="shared" si="67"/>
        <v>90.429331515890624</v>
      </c>
      <c r="T154" s="34">
        <f t="shared" si="71"/>
        <v>54.84668667897779</v>
      </c>
      <c r="U154" s="34">
        <f t="shared" si="71"/>
        <v>42.997481310189976</v>
      </c>
      <c r="V154" s="34">
        <f t="shared" si="71"/>
        <v>97.844167989167772</v>
      </c>
    </row>
    <row r="155" spans="2:23" ht="15">
      <c r="B155" s="35" t="s">
        <v>233</v>
      </c>
      <c r="C155" s="35" t="s">
        <v>778</v>
      </c>
      <c r="D155" s="36">
        <f>IFERROR(VLOOKUP(B155,'1061(22)Table'!$B$3:$I$297,8,0),0)</f>
        <v>27849877.413152762</v>
      </c>
      <c r="E155" s="36">
        <f>IFERROR(VLOOKUP(B155,'197 DATA'!$B$5:$M$299,12,0),0)</f>
        <v>14889015.999999998</v>
      </c>
      <c r="F155" s="36">
        <f>IFERROR(VLOOKUP(B155,'197 DATA'!$B$5:$M$299,4,0),0)</f>
        <v>11296217.880000001</v>
      </c>
      <c r="H155" s="34">
        <v>54.392603404549234</v>
      </c>
      <c r="I155" s="34">
        <v>44.935094360316349</v>
      </c>
      <c r="J155" s="34">
        <v>99.327697764865576</v>
      </c>
      <c r="L155" s="34">
        <v>56.288086019189755</v>
      </c>
      <c r="M155" s="34">
        <v>41.910183205039118</v>
      </c>
      <c r="N155" s="34">
        <v>98.198269224228881</v>
      </c>
      <c r="P155" s="34">
        <f t="shared" si="69"/>
        <v>53.461693131073929</v>
      </c>
      <c r="Q155" s="34">
        <f t="shared" si="70"/>
        <v>40.561104497591415</v>
      </c>
      <c r="R155" s="34">
        <f t="shared" si="67"/>
        <v>94.022797628665344</v>
      </c>
      <c r="T155" s="34">
        <f t="shared" si="71"/>
        <v>54.714127518270971</v>
      </c>
      <c r="U155" s="34">
        <f t="shared" si="71"/>
        <v>42.468794020982294</v>
      </c>
      <c r="V155" s="34">
        <f t="shared" si="71"/>
        <v>97.182921539253257</v>
      </c>
    </row>
    <row r="156" spans="2:23" ht="15">
      <c r="B156" s="37" t="s">
        <v>779</v>
      </c>
      <c r="C156" s="33" t="s">
        <v>780</v>
      </c>
      <c r="D156" s="38">
        <f>SUM(D151:D155)</f>
        <v>82035597.603765219</v>
      </c>
      <c r="E156" s="38">
        <f t="shared" ref="E156:F156" si="72">SUM(E151:E155)</f>
        <v>44222821.310000002</v>
      </c>
      <c r="F156" s="38">
        <f t="shared" si="72"/>
        <v>33725936.359999999</v>
      </c>
      <c r="G156" s="30"/>
      <c r="H156" s="39">
        <v>54.522041720555123</v>
      </c>
      <c r="I156" s="39">
        <v>45.0808090327846</v>
      </c>
      <c r="J156" s="39">
        <v>99.602850753339723</v>
      </c>
      <c r="K156" s="30"/>
      <c r="L156" s="39">
        <v>60.457611423612846</v>
      </c>
      <c r="M156" s="39">
        <v>43.871254856835826</v>
      </c>
      <c r="N156" s="39">
        <v>104.32886628044866</v>
      </c>
      <c r="O156" s="30"/>
      <c r="P156" s="39">
        <f t="shared" si="69"/>
        <v>53.906867996010419</v>
      </c>
      <c r="Q156" s="39">
        <f t="shared" si="70"/>
        <v>41.111343544905274</v>
      </c>
      <c r="R156" s="39">
        <f t="shared" si="67"/>
        <v>95.018211540915701</v>
      </c>
      <c r="S156" s="30"/>
      <c r="T156" s="39">
        <f t="shared" si="71"/>
        <v>56.295507046726129</v>
      </c>
      <c r="U156" s="39">
        <f t="shared" si="71"/>
        <v>43.354469144841907</v>
      </c>
      <c r="V156" s="39">
        <f t="shared" si="71"/>
        <v>99.649976191568044</v>
      </c>
    </row>
    <row r="157" spans="2:23" ht="15">
      <c r="B157" s="32" t="s">
        <v>781</v>
      </c>
      <c r="C157" s="33"/>
      <c r="D157" s="36"/>
      <c r="E157" s="36"/>
      <c r="F157" s="36"/>
      <c r="H157" s="34"/>
      <c r="I157" s="34"/>
      <c r="J157" s="34"/>
      <c r="L157" s="34"/>
      <c r="M157" s="34"/>
      <c r="N157" s="34"/>
      <c r="P157" s="34"/>
      <c r="Q157" s="34"/>
      <c r="R157" s="34"/>
      <c r="T157" s="34"/>
      <c r="U157" s="34"/>
      <c r="V157" s="34"/>
    </row>
    <row r="158" spans="2:23" ht="15">
      <c r="B158" s="35" t="s">
        <v>235</v>
      </c>
      <c r="C158" s="35" t="s">
        <v>782</v>
      </c>
      <c r="D158" s="36">
        <f>IFERROR(VLOOKUP(B158,'1061(22)Table'!$B$3:$I$297,8,0),0)</f>
        <v>84994.556916810005</v>
      </c>
      <c r="E158" s="36">
        <f>IFERROR(VLOOKUP(B158,'197 DATA'!$B$5:$M$299,12,0),0)</f>
        <v>52141</v>
      </c>
      <c r="F158" s="36">
        <f>IFERROR(VLOOKUP(B158,'197 DATA'!$B$5:$M$299,4,0),0)</f>
        <v>33444.58</v>
      </c>
      <c r="H158" s="34">
        <v>60.609440000000006</v>
      </c>
      <c r="I158" s="34">
        <v>41.998311999999999</v>
      </c>
      <c r="J158" s="34">
        <v>102.607752</v>
      </c>
      <c r="L158" s="34">
        <v>43.640235874530958</v>
      </c>
      <c r="M158" s="34">
        <v>63.977232588149512</v>
      </c>
      <c r="N158" s="34">
        <v>107.61746846268048</v>
      </c>
      <c r="P158" s="34">
        <f t="shared" ref="P158:P164" si="73">IFERROR(IF(E158&gt;0,E158/D158*100,0),0)</f>
        <v>61.346281328384322</v>
      </c>
      <c r="Q158" s="34">
        <f t="shared" ref="Q158:Q164" si="74">IFERROR(IF(F158&gt;0,F158/D158*100,0),0)</f>
        <v>39.349084474591123</v>
      </c>
      <c r="R158" s="34">
        <f t="shared" si="67"/>
        <v>100.69536580297545</v>
      </c>
      <c r="T158" s="34">
        <f t="shared" ref="T158:V164" si="75">IF(AND(H158&gt;0,L158&gt;0,L158&gt;0),AVERAGE(H158,L158,P158),AVERAGE(L158,P158))</f>
        <v>55.19865240097176</v>
      </c>
      <c r="U158" s="34">
        <f t="shared" si="75"/>
        <v>48.441543020913549</v>
      </c>
      <c r="V158" s="34">
        <f t="shared" si="75"/>
        <v>103.64019542188531</v>
      </c>
    </row>
    <row r="159" spans="2:23" ht="15">
      <c r="B159" s="35" t="s">
        <v>237</v>
      </c>
      <c r="C159" s="35" t="s">
        <v>783</v>
      </c>
      <c r="D159" s="36">
        <f>IFERROR(VLOOKUP(B159,'1061(22)Table'!$B$3:$I$297,8,0),0)</f>
        <v>247091.65411559999</v>
      </c>
      <c r="E159" s="36">
        <f>IFERROR(VLOOKUP(B159,'197 DATA'!$B$5:$M$299,12,0),0)</f>
        <v>153615.02000000002</v>
      </c>
      <c r="F159" s="36">
        <f>IFERROR(VLOOKUP(B159,'197 DATA'!$B$5:$M$299,4,0),0)</f>
        <v>92777.02</v>
      </c>
      <c r="H159" s="34">
        <v>62.962788943128302</v>
      </c>
      <c r="I159" s="34">
        <v>38.742992347138859</v>
      </c>
      <c r="J159" s="34">
        <v>101.70578129026717</v>
      </c>
      <c r="L159" s="34">
        <v>59.023493822437025</v>
      </c>
      <c r="M159" s="34">
        <v>40.384538122237082</v>
      </c>
      <c r="N159" s="34">
        <v>99.408031944674107</v>
      </c>
      <c r="P159" s="34">
        <f t="shared" si="73"/>
        <v>62.169246691000083</v>
      </c>
      <c r="Q159" s="34">
        <f t="shared" si="74"/>
        <v>37.547613792165954</v>
      </c>
      <c r="R159" s="34">
        <f t="shared" si="67"/>
        <v>99.716860483166045</v>
      </c>
      <c r="T159" s="34">
        <f t="shared" si="75"/>
        <v>61.385176485521811</v>
      </c>
      <c r="U159" s="34">
        <f t="shared" si="75"/>
        <v>38.891714753847303</v>
      </c>
      <c r="V159" s="34">
        <f t="shared" si="75"/>
        <v>100.27689123936911</v>
      </c>
    </row>
    <row r="160" spans="2:23" ht="15">
      <c r="B160" s="42" t="s">
        <v>239</v>
      </c>
      <c r="C160" s="35" t="s">
        <v>784</v>
      </c>
      <c r="D160" s="36">
        <f>IFERROR(VLOOKUP(B160,'1061(22)Table'!$B$3:$I$297,8,0),0)</f>
        <v>591856.95191398996</v>
      </c>
      <c r="E160" s="36">
        <f>IFERROR(VLOOKUP(B160,'197 DATA'!$B$5:$M$299,12,0),0)</f>
        <v>368133.44999999995</v>
      </c>
      <c r="F160" s="36">
        <f>IFERROR(VLOOKUP(B160,'197 DATA'!$B$5:$M$299,4,0),0)</f>
        <v>223689.75</v>
      </c>
      <c r="H160" s="34">
        <v>61.282217391627924</v>
      </c>
      <c r="I160" s="34">
        <v>49.537724758151164</v>
      </c>
      <c r="J160" s="34">
        <v>110.81994214977908</v>
      </c>
      <c r="L160" s="34">
        <v>86.393843647854752</v>
      </c>
      <c r="M160" s="34">
        <v>50.645618170939052</v>
      </c>
      <c r="N160" s="34">
        <v>137.0394618187938</v>
      </c>
      <c r="P160" s="34">
        <f t="shared" si="73"/>
        <v>62.199734042069331</v>
      </c>
      <c r="Q160" s="34">
        <f t="shared" si="74"/>
        <v>37.794563243130938</v>
      </c>
      <c r="R160" s="34">
        <f t="shared" si="67"/>
        <v>99.994297285200275</v>
      </c>
      <c r="T160" s="34">
        <f t="shared" si="75"/>
        <v>69.958598360517342</v>
      </c>
      <c r="U160" s="34">
        <f t="shared" si="75"/>
        <v>45.992635390740382</v>
      </c>
      <c r="V160" s="34">
        <f t="shared" si="75"/>
        <v>115.9512337512577</v>
      </c>
    </row>
    <row r="161" spans="2:22" ht="15">
      <c r="B161" s="35" t="s">
        <v>241</v>
      </c>
      <c r="C161" s="35" t="s">
        <v>785</v>
      </c>
      <c r="D161" s="36">
        <f>IFERROR(VLOOKUP(B161,'1061(22)Table'!$B$3:$I$297,8,0),0)</f>
        <v>4854670.3929369003</v>
      </c>
      <c r="E161" s="36">
        <f>IFERROR(VLOOKUP(B161,'197 DATA'!$B$5:$M$299,12,0),0)</f>
        <v>2871239.98</v>
      </c>
      <c r="F161" s="36">
        <f>IFERROR(VLOOKUP(B161,'197 DATA'!$B$5:$M$299,4,0),0)</f>
        <v>2004689.73</v>
      </c>
      <c r="H161" s="34">
        <v>56.96333975585204</v>
      </c>
      <c r="I161" s="34">
        <v>45.07478631000356</v>
      </c>
      <c r="J161" s="34">
        <v>102.03812606585561</v>
      </c>
      <c r="L161" s="34">
        <v>59.740733145039691</v>
      </c>
      <c r="M161" s="34">
        <v>42.998761536917662</v>
      </c>
      <c r="N161" s="34">
        <v>102.73949468195735</v>
      </c>
      <c r="P161" s="34">
        <f t="shared" si="73"/>
        <v>59.14387069773862</v>
      </c>
      <c r="Q161" s="34">
        <f t="shared" si="74"/>
        <v>41.294044038842252</v>
      </c>
      <c r="R161" s="34">
        <f t="shared" si="67"/>
        <v>100.43791473658086</v>
      </c>
      <c r="T161" s="34">
        <f t="shared" si="75"/>
        <v>58.615981199543455</v>
      </c>
      <c r="U161" s="34">
        <f t="shared" si="75"/>
        <v>43.122530628587832</v>
      </c>
      <c r="V161" s="34">
        <f t="shared" si="75"/>
        <v>101.73851182813128</v>
      </c>
    </row>
    <row r="162" spans="2:22" ht="15">
      <c r="B162" s="35" t="s">
        <v>243</v>
      </c>
      <c r="C162" s="35" t="s">
        <v>786</v>
      </c>
      <c r="D162" s="36">
        <f>IFERROR(VLOOKUP(B162,'1061(22)Table'!$B$3:$I$297,8,0),0)</f>
        <v>1699930.72524093</v>
      </c>
      <c r="E162" s="36">
        <f>IFERROR(VLOOKUP(B162,'197 DATA'!$B$5:$M$299,12,0),0)</f>
        <v>969295.72000000009</v>
      </c>
      <c r="F162" s="36">
        <f>IFERROR(VLOOKUP(B162,'197 DATA'!$B$5:$M$299,4,0),0)</f>
        <v>734483.35</v>
      </c>
      <c r="H162" s="34">
        <v>54.435439111247121</v>
      </c>
      <c r="I162" s="34">
        <v>52.000728426951795</v>
      </c>
      <c r="J162" s="34">
        <v>106.43616753819892</v>
      </c>
      <c r="L162" s="34">
        <v>63.891306764440657</v>
      </c>
      <c r="M162" s="34">
        <v>52.415702404423101</v>
      </c>
      <c r="N162" s="34">
        <v>116.30700916886376</v>
      </c>
      <c r="P162" s="34">
        <f t="shared" si="73"/>
        <v>57.019718839579326</v>
      </c>
      <c r="Q162" s="34">
        <f t="shared" si="74"/>
        <v>43.206663606595036</v>
      </c>
      <c r="R162" s="34">
        <f t="shared" si="67"/>
        <v>100.22638244617437</v>
      </c>
      <c r="T162" s="34">
        <f t="shared" si="75"/>
        <v>58.448821571755701</v>
      </c>
      <c r="U162" s="34">
        <f t="shared" si="75"/>
        <v>49.20769814598998</v>
      </c>
      <c r="V162" s="34">
        <f t="shared" si="75"/>
        <v>107.65651971774567</v>
      </c>
    </row>
    <row r="163" spans="2:22" ht="15">
      <c r="B163" s="35" t="s">
        <v>245</v>
      </c>
      <c r="C163" s="35" t="s">
        <v>787</v>
      </c>
      <c r="D163" s="36">
        <f>IFERROR(VLOOKUP(B163,'1061(22)Table'!$B$3:$I$297,8,0),0)</f>
        <v>2695342.0962347998</v>
      </c>
      <c r="E163" s="36">
        <f>IFERROR(VLOOKUP(B163,'197 DATA'!$B$5:$M$299,12,0),0)</f>
        <v>1539581.54</v>
      </c>
      <c r="F163" s="36">
        <f>IFERROR(VLOOKUP(B163,'197 DATA'!$B$5:$M$299,4,0),0)</f>
        <v>929725.68</v>
      </c>
      <c r="H163" s="34">
        <v>60.123992727272743</v>
      </c>
      <c r="I163" s="34">
        <v>39.145562272727275</v>
      </c>
      <c r="J163" s="34">
        <v>99.269555000000025</v>
      </c>
      <c r="L163" s="34">
        <v>66.23247162712758</v>
      </c>
      <c r="M163" s="34">
        <v>40.445286282566009</v>
      </c>
      <c r="N163" s="34">
        <v>106.67775790969358</v>
      </c>
      <c r="P163" s="34">
        <f t="shared" si="73"/>
        <v>57.120079197022356</v>
      </c>
      <c r="Q163" s="34">
        <f t="shared" si="74"/>
        <v>34.493791392890735</v>
      </c>
      <c r="R163" s="34">
        <f t="shared" si="67"/>
        <v>91.613870589913091</v>
      </c>
      <c r="T163" s="34">
        <f t="shared" si="75"/>
        <v>61.158847850474224</v>
      </c>
      <c r="U163" s="34">
        <f t="shared" si="75"/>
        <v>38.02821331606134</v>
      </c>
      <c r="V163" s="34">
        <f t="shared" si="75"/>
        <v>99.187061166535571</v>
      </c>
    </row>
    <row r="164" spans="2:22" ht="15">
      <c r="B164" s="37" t="s">
        <v>788</v>
      </c>
      <c r="C164" s="33" t="s">
        <v>789</v>
      </c>
      <c r="D164" s="38">
        <f>SUM(D158:D163)</f>
        <v>10173886.377359031</v>
      </c>
      <c r="E164" s="38">
        <f t="shared" ref="E164:F164" si="76">SUM(E158:E163)</f>
        <v>5954006.71</v>
      </c>
      <c r="F164" s="38">
        <f t="shared" si="76"/>
        <v>4018810.1100000003</v>
      </c>
      <c r="G164" s="30"/>
      <c r="H164" s="39">
        <v>57.692780984295332</v>
      </c>
      <c r="I164" s="39">
        <v>44.914987272289089</v>
      </c>
      <c r="J164" s="39">
        <v>102.60776825658442</v>
      </c>
      <c r="K164" s="30"/>
      <c r="L164" s="39">
        <v>63.118874424401881</v>
      </c>
      <c r="M164" s="39">
        <v>44.671312381463011</v>
      </c>
      <c r="N164" s="39">
        <v>107.79018680586489</v>
      </c>
      <c r="O164" s="30"/>
      <c r="P164" s="39">
        <f t="shared" si="73"/>
        <v>58.522441564219228</v>
      </c>
      <c r="Q164" s="39">
        <f t="shared" si="74"/>
        <v>39.501228546678696</v>
      </c>
      <c r="R164" s="39">
        <f t="shared" si="67"/>
        <v>98.023670110897925</v>
      </c>
      <c r="S164" s="30"/>
      <c r="T164" s="39">
        <f t="shared" si="75"/>
        <v>59.778032324305485</v>
      </c>
      <c r="U164" s="39">
        <f t="shared" si="75"/>
        <v>43.029176066810265</v>
      </c>
      <c r="V164" s="39">
        <f t="shared" si="75"/>
        <v>102.80720839111575</v>
      </c>
    </row>
    <row r="165" spans="2:22" ht="15">
      <c r="B165" s="40" t="s">
        <v>790</v>
      </c>
      <c r="C165" s="33"/>
      <c r="D165" s="36"/>
      <c r="E165" s="36"/>
      <c r="F165" s="36"/>
      <c r="H165" s="34"/>
      <c r="I165" s="34"/>
      <c r="J165" s="34"/>
      <c r="L165" s="34"/>
      <c r="M165" s="34"/>
      <c r="N165" s="34"/>
      <c r="P165" s="34"/>
      <c r="Q165" s="34"/>
      <c r="R165" s="34"/>
      <c r="T165" s="34"/>
      <c r="U165" s="34"/>
      <c r="V165" s="34"/>
    </row>
    <row r="166" spans="2:22" ht="15">
      <c r="B166" s="44" t="s">
        <v>247</v>
      </c>
      <c r="C166" s="35" t="s">
        <v>791</v>
      </c>
      <c r="D166" s="36">
        <f>IFERROR(VLOOKUP(B166,'1061(22)Table'!$B$3:$I$297,8,0),0)</f>
        <v>75000</v>
      </c>
      <c r="E166" s="36">
        <f>IFERROR(VLOOKUP(B166,'197 DATA'!$B$5:$M$299,12,0),0)</f>
        <v>42550.429999999993</v>
      </c>
      <c r="F166" s="36">
        <f>IFERROR(VLOOKUP(B166,'197 DATA'!$B$5:$M$299,4,0),0)</f>
        <v>27932</v>
      </c>
      <c r="H166" s="34">
        <v>56.597906666666653</v>
      </c>
      <c r="I166" s="34">
        <v>43.055519999999994</v>
      </c>
      <c r="J166" s="34">
        <v>99.653426666666647</v>
      </c>
      <c r="L166" s="34">
        <v>66.072586666666666</v>
      </c>
      <c r="M166" s="34">
        <v>40.703333333333333</v>
      </c>
      <c r="N166" s="34">
        <v>106.77592</v>
      </c>
      <c r="P166" s="34">
        <f t="shared" ref="P166:P176" si="77">IFERROR(IF(E166&gt;0,E166/D166*100,0),0)</f>
        <v>56.733906666666655</v>
      </c>
      <c r="Q166" s="34">
        <f t="shared" ref="Q166:Q176" si="78">IFERROR(IF(F166&gt;0,F166/D166*100,0),0)</f>
        <v>37.242666666666665</v>
      </c>
      <c r="R166" s="34">
        <f t="shared" si="67"/>
        <v>93.97657333333332</v>
      </c>
      <c r="T166" s="34">
        <f t="shared" ref="T166:T176" si="79">IF(AND(H166&gt;0,L166&gt;0,L166&gt;0),AVERAGE(H166,L166,P166),AVERAGE(L166,P166))</f>
        <v>59.801466666666663</v>
      </c>
      <c r="U166" s="34">
        <f t="shared" ref="U166:U176" si="80">IF(AND(I166&gt;0,M166&gt;0,M166&gt;0),AVERAGE(I166,M166,Q166),AVERAGE(M166,Q166))</f>
        <v>40.333839999999995</v>
      </c>
      <c r="V166" s="34">
        <f t="shared" ref="V166:V176" si="81">IF(AND(J166&gt;0,N166&gt;0,N166&gt;0),AVERAGE(J166,N166,R166),AVERAGE(N166,R166))</f>
        <v>100.13530666666666</v>
      </c>
    </row>
    <row r="167" spans="2:22" ht="15">
      <c r="B167" s="35" t="s">
        <v>249</v>
      </c>
      <c r="C167" s="35" t="s">
        <v>792</v>
      </c>
      <c r="D167" s="36">
        <f>IFERROR(VLOOKUP(B167,'1061(22)Table'!$B$3:$I$297,8,0),0)</f>
        <v>299321.8410369</v>
      </c>
      <c r="E167" s="36">
        <f>IFERROR(VLOOKUP(B167,'197 DATA'!$B$5:$M$299,12,0),0)</f>
        <v>182253.5</v>
      </c>
      <c r="F167" s="36">
        <f>IFERROR(VLOOKUP(B167,'197 DATA'!$B$5:$M$299,4,0),0)</f>
        <v>120988.18</v>
      </c>
      <c r="H167" s="34">
        <v>56.167170872509665</v>
      </c>
      <c r="I167" s="34">
        <v>43.749171063054305</v>
      </c>
      <c r="J167" s="34">
        <v>99.916341935563963</v>
      </c>
      <c r="L167" s="34">
        <v>58.300278548940241</v>
      </c>
      <c r="M167" s="34">
        <v>42.355166380146649</v>
      </c>
      <c r="N167" s="34">
        <v>100.65544492908688</v>
      </c>
      <c r="P167" s="34">
        <f t="shared" si="77"/>
        <v>60.888807635501621</v>
      </c>
      <c r="Q167" s="34">
        <f t="shared" si="78"/>
        <v>40.420765681808277</v>
      </c>
      <c r="R167" s="34">
        <f t="shared" si="67"/>
        <v>101.3095733173099</v>
      </c>
      <c r="T167" s="34">
        <f t="shared" si="79"/>
        <v>58.452085685650509</v>
      </c>
      <c r="U167" s="34">
        <f t="shared" si="80"/>
        <v>42.175034375003079</v>
      </c>
      <c r="V167" s="34">
        <f t="shared" si="81"/>
        <v>100.62712006065358</v>
      </c>
    </row>
    <row r="168" spans="2:22" ht="15">
      <c r="B168" s="35" t="s">
        <v>251</v>
      </c>
      <c r="C168" s="35" t="s">
        <v>793</v>
      </c>
      <c r="D168" s="36">
        <f>IFERROR(VLOOKUP(B168,'1061(22)Table'!$B$3:$I$297,8,0),0)</f>
        <v>259016.47878534</v>
      </c>
      <c r="E168" s="36">
        <f>IFERROR(VLOOKUP(B168,'197 DATA'!$B$5:$M$299,12,0),0)</f>
        <v>181168.62</v>
      </c>
      <c r="F168" s="36">
        <f>IFERROR(VLOOKUP(B168,'197 DATA'!$B$5:$M$299,4,0),0)</f>
        <v>95432.54</v>
      </c>
      <c r="H168" s="34">
        <v>57.325862222222227</v>
      </c>
      <c r="I168" s="34">
        <v>43.008382222222224</v>
      </c>
      <c r="J168" s="34">
        <v>100.33424444444445</v>
      </c>
      <c r="L168" s="34">
        <v>65.209664894116031</v>
      </c>
      <c r="M168" s="34">
        <v>42.823872269994581</v>
      </c>
      <c r="N168" s="34">
        <v>108.03353716411061</v>
      </c>
      <c r="P168" s="34">
        <f t="shared" si="77"/>
        <v>69.944823916065801</v>
      </c>
      <c r="Q168" s="34">
        <f t="shared" si="78"/>
        <v>36.844196341302961</v>
      </c>
      <c r="R168" s="34">
        <f t="shared" si="67"/>
        <v>106.78902025736876</v>
      </c>
      <c r="T168" s="34">
        <f t="shared" si="79"/>
        <v>64.160117010801358</v>
      </c>
      <c r="U168" s="34">
        <f t="shared" si="80"/>
        <v>40.892150277839924</v>
      </c>
      <c r="V168" s="34">
        <f t="shared" si="81"/>
        <v>105.05226728864126</v>
      </c>
    </row>
    <row r="169" spans="2:22" ht="15">
      <c r="B169" s="35" t="s">
        <v>253</v>
      </c>
      <c r="C169" s="35" t="s">
        <v>794</v>
      </c>
      <c r="D169" s="36">
        <f>IFERROR(VLOOKUP(B169,'1061(22)Table'!$B$3:$I$297,8,0),0)</f>
        <v>487454.20204725</v>
      </c>
      <c r="E169" s="36">
        <f>IFERROR(VLOOKUP(B169,'197 DATA'!$B$5:$M$299,12,0),0)</f>
        <v>317583.82</v>
      </c>
      <c r="F169" s="36">
        <f>IFERROR(VLOOKUP(B169,'197 DATA'!$B$5:$M$299,4,0),0)</f>
        <v>99270.44</v>
      </c>
      <c r="H169" s="34">
        <v>59.146500000000003</v>
      </c>
      <c r="I169" s="34">
        <v>38.076013793103449</v>
      </c>
      <c r="J169" s="34">
        <v>97.222513793103445</v>
      </c>
      <c r="L169" s="34">
        <v>70.525845506922423</v>
      </c>
      <c r="M169" s="34">
        <v>40.574030100978732</v>
      </c>
      <c r="N169" s="34">
        <v>111.09987560790115</v>
      </c>
      <c r="P169" s="34">
        <f t="shared" si="77"/>
        <v>65.151519602495071</v>
      </c>
      <c r="Q169" s="34">
        <f t="shared" si="78"/>
        <v>20.365080367155702</v>
      </c>
      <c r="R169" s="34">
        <f t="shared" si="67"/>
        <v>85.51659996965077</v>
      </c>
      <c r="T169" s="34">
        <f t="shared" si="79"/>
        <v>64.941288369805832</v>
      </c>
      <c r="U169" s="34">
        <f t="shared" si="80"/>
        <v>33.005041420412631</v>
      </c>
      <c r="V169" s="34">
        <f t="shared" si="81"/>
        <v>97.946329790218456</v>
      </c>
    </row>
    <row r="170" spans="2:22" ht="15">
      <c r="B170" s="35" t="s">
        <v>255</v>
      </c>
      <c r="C170" s="35" t="s">
        <v>795</v>
      </c>
      <c r="D170" s="36">
        <f>IFERROR(VLOOKUP(B170,'1061(22)Table'!$B$3:$I$297,8,0),0)</f>
        <v>74992.128909919993</v>
      </c>
      <c r="E170" s="36">
        <f>IFERROR(VLOOKUP(B170,'197 DATA'!$B$5:$M$299,12,0),0)</f>
        <v>56513.740000000005</v>
      </c>
      <c r="F170" s="36">
        <f>IFERROR(VLOOKUP(B170,'197 DATA'!$B$5:$M$299,4,0),0)</f>
        <v>22014.39</v>
      </c>
      <c r="H170" s="34">
        <v>51.402981818181829</v>
      </c>
      <c r="I170" s="34">
        <v>28.064545454545453</v>
      </c>
      <c r="J170" s="34">
        <v>79.467527272727281</v>
      </c>
      <c r="L170" s="34">
        <v>76.536589745903086</v>
      </c>
      <c r="M170" s="34">
        <v>37.662041295279423</v>
      </c>
      <c r="N170" s="34">
        <v>114.19863104118251</v>
      </c>
      <c r="P170" s="34">
        <f t="shared" si="77"/>
        <v>75.359562158695212</v>
      </c>
      <c r="Q170" s="34">
        <f t="shared" si="78"/>
        <v>29.3556008077108</v>
      </c>
      <c r="R170" s="34">
        <f t="shared" si="67"/>
        <v>104.71516296640601</v>
      </c>
      <c r="T170" s="34">
        <f t="shared" si="79"/>
        <v>67.76637790759338</v>
      </c>
      <c r="U170" s="34">
        <f t="shared" si="80"/>
        <v>31.694062519178559</v>
      </c>
      <c r="V170" s="34">
        <f t="shared" si="81"/>
        <v>99.460440426771925</v>
      </c>
    </row>
    <row r="171" spans="2:22" ht="15">
      <c r="B171" s="35" t="s">
        <v>257</v>
      </c>
      <c r="C171" s="35" t="s">
        <v>796</v>
      </c>
      <c r="D171" s="36">
        <f>IFERROR(VLOOKUP(B171,'1061(22)Table'!$B$3:$I$297,8,0),0)</f>
        <v>83117.625955590003</v>
      </c>
      <c r="E171" s="36">
        <f>IFERROR(VLOOKUP(B171,'197 DATA'!$B$5:$M$299,12,0),0)</f>
        <v>61695.15</v>
      </c>
      <c r="F171" s="36">
        <f>IFERROR(VLOOKUP(B171,'197 DATA'!$B$5:$M$299,4,0),0)</f>
        <v>24687.96</v>
      </c>
      <c r="H171" s="34">
        <v>68.719333333333338</v>
      </c>
      <c r="I171" s="34">
        <v>33.669377777777775</v>
      </c>
      <c r="J171" s="34">
        <v>102.38871111111112</v>
      </c>
      <c r="L171" s="34">
        <v>78.823150968656222</v>
      </c>
      <c r="M171" s="34">
        <v>34.070757218175174</v>
      </c>
      <c r="N171" s="34">
        <v>112.8939081868314</v>
      </c>
      <c r="P171" s="34">
        <f t="shared" si="77"/>
        <v>74.226313962532927</v>
      </c>
      <c r="Q171" s="34">
        <f t="shared" si="78"/>
        <v>29.70243641606276</v>
      </c>
      <c r="R171" s="34">
        <f t="shared" si="67"/>
        <v>103.92875037859568</v>
      </c>
      <c r="T171" s="34">
        <f t="shared" si="79"/>
        <v>73.922932754840829</v>
      </c>
      <c r="U171" s="34">
        <f t="shared" si="80"/>
        <v>32.480857137338575</v>
      </c>
      <c r="V171" s="34">
        <f t="shared" si="81"/>
        <v>106.4037898921794</v>
      </c>
    </row>
    <row r="172" spans="2:22" ht="15">
      <c r="B172" s="35" t="s">
        <v>259</v>
      </c>
      <c r="C172" s="35" t="s">
        <v>797</v>
      </c>
      <c r="D172" s="36">
        <f>IFERROR(VLOOKUP(B172,'1061(22)Table'!$B$3:$I$297,8,0),0)</f>
        <v>60000</v>
      </c>
      <c r="E172" s="36">
        <f>IFERROR(VLOOKUP(B172,'197 DATA'!$B$5:$M$299,12,0),0)</f>
        <v>37871.149999999994</v>
      </c>
      <c r="F172" s="36">
        <f>IFERROR(VLOOKUP(B172,'197 DATA'!$B$5:$M$299,4,0),0)</f>
        <v>24001.59</v>
      </c>
      <c r="H172" s="34">
        <v>59.839499999999987</v>
      </c>
      <c r="I172" s="34">
        <v>40.03393333333333</v>
      </c>
      <c r="J172" s="34">
        <v>99.87343333333331</v>
      </c>
      <c r="L172" s="34">
        <v>60.289300000000004</v>
      </c>
      <c r="M172" s="34">
        <v>40.03393333333333</v>
      </c>
      <c r="N172" s="34">
        <v>100.32323333333333</v>
      </c>
      <c r="P172" s="34">
        <f t="shared" si="77"/>
        <v>63.118583333333319</v>
      </c>
      <c r="Q172" s="34">
        <f t="shared" si="78"/>
        <v>40.002650000000003</v>
      </c>
      <c r="R172" s="34">
        <f t="shared" si="67"/>
        <v>103.12123333333332</v>
      </c>
      <c r="T172" s="34">
        <f t="shared" si="79"/>
        <v>61.082461111111094</v>
      </c>
      <c r="U172" s="34">
        <f t="shared" si="80"/>
        <v>40.023505555555552</v>
      </c>
      <c r="V172" s="34">
        <f t="shared" si="81"/>
        <v>101.10596666666667</v>
      </c>
    </row>
    <row r="173" spans="2:22" ht="15">
      <c r="B173" s="35" t="s">
        <v>261</v>
      </c>
      <c r="C173" s="35" t="s">
        <v>798</v>
      </c>
      <c r="D173" s="36">
        <f>IFERROR(VLOOKUP(B173,'1061(22)Table'!$B$3:$I$297,8,0),0)</f>
        <v>2457934.7223380799</v>
      </c>
      <c r="E173" s="36">
        <f>IFERROR(VLOOKUP(B173,'197 DATA'!$B$5:$M$299,12,0),0)</f>
        <v>1507275.3800000004</v>
      </c>
      <c r="F173" s="36">
        <f>IFERROR(VLOOKUP(B173,'197 DATA'!$B$5:$M$299,4,0),0)</f>
        <v>886326.84</v>
      </c>
      <c r="H173" s="34">
        <v>56.078121752194356</v>
      </c>
      <c r="I173" s="34">
        <v>36.598448256346408</v>
      </c>
      <c r="J173" s="34">
        <v>92.676570008540764</v>
      </c>
      <c r="L173" s="34">
        <v>73.477448841685757</v>
      </c>
      <c r="M173" s="34">
        <v>42.923167996987807</v>
      </c>
      <c r="N173" s="34">
        <v>116.40061683867356</v>
      </c>
      <c r="P173" s="34">
        <f t="shared" si="77"/>
        <v>61.32284011864332</v>
      </c>
      <c r="Q173" s="34">
        <f t="shared" si="78"/>
        <v>36.059820138628112</v>
      </c>
      <c r="R173" s="34">
        <f t="shared" si="67"/>
        <v>97.382660257271425</v>
      </c>
      <c r="T173" s="34">
        <f t="shared" si="79"/>
        <v>63.626136904174473</v>
      </c>
      <c r="U173" s="34">
        <f t="shared" si="80"/>
        <v>38.527145463987445</v>
      </c>
      <c r="V173" s="34">
        <f t="shared" si="81"/>
        <v>102.15328236816191</v>
      </c>
    </row>
    <row r="174" spans="2:22" ht="15">
      <c r="B174" s="35" t="s">
        <v>263</v>
      </c>
      <c r="C174" s="35" t="s">
        <v>799</v>
      </c>
      <c r="D174" s="36">
        <f>IFERROR(VLOOKUP(B174,'1061(22)Table'!$B$3:$I$297,8,0),0)</f>
        <v>3314179.5985381999</v>
      </c>
      <c r="E174" s="36">
        <f>IFERROR(VLOOKUP(B174,'197 DATA'!$B$5:$M$299,12,0),0)</f>
        <v>2031274.5</v>
      </c>
      <c r="F174" s="36">
        <f>IFERROR(VLOOKUP(B174,'197 DATA'!$B$5:$M$299,4,0),0)</f>
        <v>1245523.42</v>
      </c>
      <c r="H174" s="34">
        <v>59.02473194444444</v>
      </c>
      <c r="I174" s="34">
        <v>40.556011111111118</v>
      </c>
      <c r="J174" s="34">
        <v>99.580743055555558</v>
      </c>
      <c r="L174" s="34">
        <v>69.831858975877054</v>
      </c>
      <c r="M174" s="34">
        <v>40.373205714131871</v>
      </c>
      <c r="N174" s="34">
        <v>110.20506469000892</v>
      </c>
      <c r="P174" s="34">
        <f t="shared" si="77"/>
        <v>61.290417118491206</v>
      </c>
      <c r="Q174" s="34">
        <f t="shared" si="78"/>
        <v>37.581651294618084</v>
      </c>
      <c r="R174" s="34">
        <f t="shared" si="67"/>
        <v>98.87206841310929</v>
      </c>
      <c r="T174" s="34">
        <f t="shared" si="79"/>
        <v>63.382336012937564</v>
      </c>
      <c r="U174" s="34">
        <f t="shared" si="80"/>
        <v>39.503622706620355</v>
      </c>
      <c r="V174" s="34">
        <f t="shared" si="81"/>
        <v>102.88595871955793</v>
      </c>
    </row>
    <row r="175" spans="2:22" ht="15">
      <c r="B175" s="35" t="s">
        <v>265</v>
      </c>
      <c r="C175" s="35" t="s">
        <v>800</v>
      </c>
      <c r="D175" s="36">
        <f>IFERROR(VLOOKUP(B175,'1061(22)Table'!$B$3:$I$297,8,0),0)</f>
        <v>628139.50550911995</v>
      </c>
      <c r="E175" s="36">
        <f>IFERROR(VLOOKUP(B175,'197 DATA'!$B$5:$M$299,12,0),0)</f>
        <v>415716.36</v>
      </c>
      <c r="F175" s="36">
        <f>IFERROR(VLOOKUP(B175,'197 DATA'!$B$5:$M$299,4,0),0)</f>
        <v>208755.12</v>
      </c>
      <c r="H175" s="34">
        <v>62.069316227996396</v>
      </c>
      <c r="I175" s="34">
        <v>36.647869409534174</v>
      </c>
      <c r="J175" s="34">
        <v>98.717185637530577</v>
      </c>
      <c r="L175" s="34">
        <v>59.45909944808789</v>
      </c>
      <c r="M175" s="34">
        <v>33.469550419675265</v>
      </c>
      <c r="N175" s="34">
        <v>92.928649867763156</v>
      </c>
      <c r="P175" s="34">
        <f t="shared" si="77"/>
        <v>66.182170736587139</v>
      </c>
      <c r="Q175" s="34">
        <f t="shared" si="78"/>
        <v>33.233878488632826</v>
      </c>
      <c r="R175" s="34">
        <f t="shared" si="67"/>
        <v>99.416049225219965</v>
      </c>
      <c r="T175" s="34">
        <f t="shared" si="79"/>
        <v>62.570195470890475</v>
      </c>
      <c r="U175" s="34">
        <f t="shared" si="80"/>
        <v>34.450432772614086</v>
      </c>
      <c r="V175" s="34">
        <f t="shared" si="81"/>
        <v>97.020628243504575</v>
      </c>
    </row>
    <row r="176" spans="2:22" ht="15">
      <c r="B176" s="37" t="s">
        <v>801</v>
      </c>
      <c r="C176" s="33" t="s">
        <v>802</v>
      </c>
      <c r="D176" s="38">
        <f>SUM(D166:D175)</f>
        <v>7739156.1031203996</v>
      </c>
      <c r="E176" s="38">
        <f t="shared" ref="E176:F176" si="82">SUM(E166:E175)</f>
        <v>4833902.6500000013</v>
      </c>
      <c r="F176" s="38">
        <f t="shared" si="82"/>
        <v>2754932.48</v>
      </c>
      <c r="G176" s="30"/>
      <c r="H176" s="39">
        <v>58.253708894412412</v>
      </c>
      <c r="I176" s="39">
        <v>38.850969724139247</v>
      </c>
      <c r="J176" s="39">
        <v>97.104678618551659</v>
      </c>
      <c r="K176" s="30"/>
      <c r="L176" s="39">
        <v>69.218539468703582</v>
      </c>
      <c r="M176" s="39">
        <v>40.463608660701169</v>
      </c>
      <c r="N176" s="39">
        <v>109.68214812940475</v>
      </c>
      <c r="O176" s="30"/>
      <c r="P176" s="39">
        <f t="shared" si="77"/>
        <v>62.460332697656654</v>
      </c>
      <c r="Q176" s="39">
        <f t="shared" si="78"/>
        <v>35.597324091824703</v>
      </c>
      <c r="R176" s="39">
        <f t="shared" si="67"/>
        <v>98.057656789481356</v>
      </c>
      <c r="S176" s="30"/>
      <c r="T176" s="39">
        <f t="shared" si="79"/>
        <v>63.310860353590876</v>
      </c>
      <c r="U176" s="39">
        <f t="shared" si="80"/>
        <v>38.303967492221709</v>
      </c>
      <c r="V176" s="39">
        <f t="shared" si="81"/>
        <v>101.6148278458126</v>
      </c>
    </row>
    <row r="177" spans="2:22" ht="15">
      <c r="B177" s="32" t="s">
        <v>803</v>
      </c>
      <c r="C177" s="33"/>
      <c r="D177" s="36"/>
      <c r="E177" s="36"/>
      <c r="F177" s="36"/>
      <c r="H177" s="34"/>
      <c r="I177" s="34"/>
      <c r="J177" s="34"/>
      <c r="L177" s="34"/>
      <c r="M177" s="34"/>
      <c r="N177" s="34"/>
      <c r="P177" s="34"/>
      <c r="Q177" s="34"/>
      <c r="R177" s="34"/>
      <c r="T177" s="34"/>
      <c r="U177" s="34"/>
      <c r="V177" s="34"/>
    </row>
    <row r="178" spans="2:22" ht="15">
      <c r="B178" s="35" t="s">
        <v>267</v>
      </c>
      <c r="C178" s="35" t="s">
        <v>804</v>
      </c>
      <c r="D178" s="36">
        <f>IFERROR(VLOOKUP(B178,'1061(22)Table'!$B$3:$I$297,8,0),0)</f>
        <v>831006.61257054005</v>
      </c>
      <c r="E178" s="36">
        <f>IFERROR(VLOOKUP(B178,'197 DATA'!$B$5:$M$299,12,0),0)</f>
        <v>500201.10999999993</v>
      </c>
      <c r="F178" s="36">
        <f>IFERROR(VLOOKUP(B178,'197 DATA'!$B$5:$M$299,4,0),0)</f>
        <v>305077.33</v>
      </c>
      <c r="H178" s="34">
        <v>59.142509928422328</v>
      </c>
      <c r="I178" s="34">
        <v>42.92844413045627</v>
      </c>
      <c r="J178" s="34">
        <v>102.0709540588786</v>
      </c>
      <c r="L178" s="34">
        <v>68.12607504246732</v>
      </c>
      <c r="M178" s="34">
        <v>42.534767760515493</v>
      </c>
      <c r="N178" s="34">
        <v>110.66084280298281</v>
      </c>
      <c r="P178" s="34">
        <f t="shared" ref="P178:P191" si="83">IFERROR(IF(E178&gt;0,E178/D178*100,0),0)</f>
        <v>60.192193712242016</v>
      </c>
      <c r="Q178" s="34">
        <f t="shared" ref="Q178:Q191" si="84">IFERROR(IF(F178&gt;0,F178/D178*100,0),0)</f>
        <v>36.711781276482142</v>
      </c>
      <c r="R178" s="34">
        <f t="shared" si="67"/>
        <v>96.903974988724158</v>
      </c>
      <c r="T178" s="34">
        <f t="shared" ref="T178:T191" si="85">IF(AND(H178&gt;0,L178&gt;0,L178&gt;0),AVERAGE(H178,L178,P178),AVERAGE(L178,P178))</f>
        <v>62.486926227710548</v>
      </c>
      <c r="U178" s="34">
        <f t="shared" ref="U178:U191" si="86">IF(AND(I178&gt;0,M178&gt;0,M178&gt;0),AVERAGE(I178,M178,Q178),AVERAGE(M178,Q178))</f>
        <v>40.724997722484638</v>
      </c>
      <c r="V178" s="34">
        <f t="shared" ref="V178:V191" si="87">IF(AND(J178&gt;0,N178&gt;0,N178&gt;0),AVERAGE(J178,N178,R178),AVERAGE(N178,R178))</f>
        <v>103.21192395019519</v>
      </c>
    </row>
    <row r="179" spans="2:22" ht="15">
      <c r="B179" s="35" t="s">
        <v>269</v>
      </c>
      <c r="C179" s="35" t="s">
        <v>805</v>
      </c>
      <c r="D179" s="36">
        <f>IFERROR(VLOOKUP(B179,'1061(22)Table'!$B$3:$I$297,8,0),0)</f>
        <v>190593.32982772999</v>
      </c>
      <c r="E179" s="36">
        <f>IFERROR(VLOOKUP(B179,'197 DATA'!$B$5:$M$299,12,0),0)</f>
        <v>106022.65999999999</v>
      </c>
      <c r="F179" s="36">
        <f>IFERROR(VLOOKUP(B179,'197 DATA'!$B$5:$M$299,4,0),0)</f>
        <v>82833.710000000006</v>
      </c>
      <c r="H179" s="34">
        <v>54.130426315789471</v>
      </c>
      <c r="I179" s="34">
        <v>46.101073684210526</v>
      </c>
      <c r="J179" s="34">
        <v>100.2315</v>
      </c>
      <c r="L179" s="34">
        <v>55.879395846297108</v>
      </c>
      <c r="M179" s="34">
        <v>46.370608976592102</v>
      </c>
      <c r="N179" s="34">
        <v>102.25000482288921</v>
      </c>
      <c r="P179" s="34">
        <f t="shared" si="83"/>
        <v>55.627686496599758</v>
      </c>
      <c r="Q179" s="34">
        <f t="shared" si="84"/>
        <v>43.460970053291071</v>
      </c>
      <c r="R179" s="34">
        <f t="shared" si="67"/>
        <v>99.088656549890828</v>
      </c>
      <c r="T179" s="34">
        <f t="shared" si="85"/>
        <v>55.212502886228776</v>
      </c>
      <c r="U179" s="34">
        <f t="shared" si="86"/>
        <v>45.310884238031235</v>
      </c>
      <c r="V179" s="34">
        <f t="shared" si="87"/>
        <v>100.52338712426001</v>
      </c>
    </row>
    <row r="180" spans="2:22" ht="15">
      <c r="B180" s="35" t="s">
        <v>271</v>
      </c>
      <c r="C180" s="35" t="s">
        <v>806</v>
      </c>
      <c r="D180" s="36">
        <f>IFERROR(VLOOKUP(B180,'1061(22)Table'!$B$3:$I$297,8,0),0)</f>
        <v>710030.76837475004</v>
      </c>
      <c r="E180" s="36">
        <f>IFERROR(VLOOKUP(B180,'197 DATA'!$B$5:$M$299,12,0),0)</f>
        <v>443562.92000000004</v>
      </c>
      <c r="F180" s="36">
        <f>IFERROR(VLOOKUP(B180,'197 DATA'!$B$5:$M$299,4,0),0)</f>
        <v>247375.72</v>
      </c>
      <c r="H180" s="34">
        <v>57.272422919282583</v>
      </c>
      <c r="I180" s="34">
        <v>36.828632080069958</v>
      </c>
      <c r="J180" s="34">
        <v>94.101054999352542</v>
      </c>
      <c r="L180" s="34">
        <v>67.908362951585687</v>
      </c>
      <c r="M180" s="34">
        <v>38.842162243235386</v>
      </c>
      <c r="N180" s="34">
        <v>106.75052519482108</v>
      </c>
      <c r="P180" s="34">
        <f t="shared" si="83"/>
        <v>62.470943479718358</v>
      </c>
      <c r="Q180" s="34">
        <f t="shared" si="84"/>
        <v>34.840140880970466</v>
      </c>
      <c r="R180" s="34">
        <f t="shared" si="67"/>
        <v>97.311084360688824</v>
      </c>
      <c r="T180" s="34">
        <f t="shared" si="85"/>
        <v>62.550576450195543</v>
      </c>
      <c r="U180" s="34">
        <f t="shared" si="86"/>
        <v>36.83697840142527</v>
      </c>
      <c r="V180" s="34">
        <f t="shared" si="87"/>
        <v>99.387554851620806</v>
      </c>
    </row>
    <row r="181" spans="2:22" ht="15">
      <c r="B181" s="35" t="s">
        <v>273</v>
      </c>
      <c r="C181" s="35" t="s">
        <v>807</v>
      </c>
      <c r="D181" s="36">
        <f>IFERROR(VLOOKUP(B181,'1061(22)Table'!$B$3:$I$297,8,0),0)</f>
        <v>851896.73854659998</v>
      </c>
      <c r="E181" s="36">
        <f>IFERROR(VLOOKUP(B181,'197 DATA'!$B$5:$M$299,12,0),0)</f>
        <v>496946.24000000005</v>
      </c>
      <c r="F181" s="36">
        <f>IFERROR(VLOOKUP(B181,'197 DATA'!$B$5:$M$299,4,0),0)</f>
        <v>281215.05</v>
      </c>
      <c r="H181" s="34">
        <v>50.583033540372668</v>
      </c>
      <c r="I181" s="34">
        <v>33.834929192546582</v>
      </c>
      <c r="J181" s="34">
        <v>84.41796273291925</v>
      </c>
      <c r="L181" s="34">
        <v>68.160939966180038</v>
      </c>
      <c r="M181" s="34">
        <v>38.305892217854762</v>
      </c>
      <c r="N181" s="34">
        <v>106.4668321840348</v>
      </c>
      <c r="P181" s="34">
        <f t="shared" si="83"/>
        <v>58.334093501499694</v>
      </c>
      <c r="Q181" s="34">
        <f t="shared" si="84"/>
        <v>33.010462098936316</v>
      </c>
      <c r="R181" s="34">
        <f t="shared" si="67"/>
        <v>91.34455560043601</v>
      </c>
      <c r="T181" s="34">
        <f t="shared" si="85"/>
        <v>59.026022336017469</v>
      </c>
      <c r="U181" s="34">
        <f t="shared" si="86"/>
        <v>35.050427836445884</v>
      </c>
      <c r="V181" s="34">
        <f t="shared" si="87"/>
        <v>94.076450172463353</v>
      </c>
    </row>
    <row r="182" spans="2:22" ht="15">
      <c r="B182" s="35" t="s">
        <v>275</v>
      </c>
      <c r="C182" s="35" t="s">
        <v>808</v>
      </c>
      <c r="D182" s="36">
        <f>IFERROR(VLOOKUP(B182,'1061(22)Table'!$B$3:$I$297,8,0),0)</f>
        <v>999439.49155328004</v>
      </c>
      <c r="E182" s="36">
        <f>IFERROR(VLOOKUP(B182,'197 DATA'!$B$5:$M$299,12,0),0)</f>
        <v>573496.83000000007</v>
      </c>
      <c r="F182" s="36">
        <f>IFERROR(VLOOKUP(B182,'197 DATA'!$B$5:$M$299,4,0),0)</f>
        <v>370802.42</v>
      </c>
      <c r="H182" s="34">
        <v>55.489304689948128</v>
      </c>
      <c r="I182" s="34">
        <v>41.908337453431287</v>
      </c>
      <c r="J182" s="34">
        <v>97.397642143379414</v>
      </c>
      <c r="L182" s="34">
        <v>73.254130120545213</v>
      </c>
      <c r="M182" s="34">
        <v>42.990607972541461</v>
      </c>
      <c r="N182" s="34">
        <v>116.24473809308668</v>
      </c>
      <c r="P182" s="34">
        <f t="shared" si="83"/>
        <v>57.381846009376645</v>
      </c>
      <c r="Q182" s="34">
        <f t="shared" si="84"/>
        <v>37.101037444869924</v>
      </c>
      <c r="R182" s="34">
        <f t="shared" si="67"/>
        <v>94.482883454246576</v>
      </c>
      <c r="T182" s="34">
        <f t="shared" si="85"/>
        <v>62.041760273290002</v>
      </c>
      <c r="U182" s="34">
        <f t="shared" si="86"/>
        <v>40.66666095694756</v>
      </c>
      <c r="V182" s="34">
        <f t="shared" si="87"/>
        <v>102.70842123023756</v>
      </c>
    </row>
    <row r="183" spans="2:22" ht="15">
      <c r="B183" s="35" t="s">
        <v>277</v>
      </c>
      <c r="C183" s="35" t="s">
        <v>809</v>
      </c>
      <c r="D183" s="36">
        <f>IFERROR(VLOOKUP(B183,'1061(22)Table'!$B$3:$I$297,8,0),0)</f>
        <v>676800.13618971</v>
      </c>
      <c r="E183" s="36">
        <f>IFERROR(VLOOKUP(B183,'197 DATA'!$B$5:$M$299,12,0),0)</f>
        <v>402760.35000000003</v>
      </c>
      <c r="F183" s="36">
        <f>IFERROR(VLOOKUP(B183,'197 DATA'!$B$5:$M$299,4,0),0)</f>
        <v>263678.46000000002</v>
      </c>
      <c r="H183" s="34">
        <v>56.682903333333336</v>
      </c>
      <c r="I183" s="34">
        <v>43.417863333333337</v>
      </c>
      <c r="J183" s="34">
        <v>100.10076666666667</v>
      </c>
      <c r="L183" s="34">
        <v>65.261700419595243</v>
      </c>
      <c r="M183" s="34">
        <v>43.512692145203886</v>
      </c>
      <c r="N183" s="34">
        <v>108.77439256479913</v>
      </c>
      <c r="P183" s="34">
        <f t="shared" si="83"/>
        <v>59.509496003869678</v>
      </c>
      <c r="Q183" s="34">
        <f t="shared" si="84"/>
        <v>38.959575493656487</v>
      </c>
      <c r="R183" s="34">
        <f t="shared" si="67"/>
        <v>98.469071497526159</v>
      </c>
      <c r="T183" s="34">
        <f t="shared" si="85"/>
        <v>60.484699918932755</v>
      </c>
      <c r="U183" s="34">
        <f t="shared" si="86"/>
        <v>41.963376990731241</v>
      </c>
      <c r="V183" s="34">
        <f t="shared" si="87"/>
        <v>102.448076909664</v>
      </c>
    </row>
    <row r="184" spans="2:22" ht="15">
      <c r="B184" s="35" t="s">
        <v>279</v>
      </c>
      <c r="C184" s="35" t="s">
        <v>810</v>
      </c>
      <c r="D184" s="36">
        <f>IFERROR(VLOOKUP(B184,'1061(22)Table'!$B$3:$I$297,8,0),0)</f>
        <v>223445.59340745001</v>
      </c>
      <c r="E184" s="36">
        <f>IFERROR(VLOOKUP(B184,'197 DATA'!$B$5:$M$299,12,0),0)</f>
        <v>125694.08</v>
      </c>
      <c r="F184" s="36">
        <f>IFERROR(VLOOKUP(B184,'197 DATA'!$B$5:$M$299,4,0),0)</f>
        <v>69809.919999999998</v>
      </c>
      <c r="H184" s="34">
        <v>48.846491999999998</v>
      </c>
      <c r="I184" s="34">
        <v>27.206884000000002</v>
      </c>
      <c r="J184" s="34">
        <v>76.053376</v>
      </c>
      <c r="L184" s="34">
        <v>64.712341846554466</v>
      </c>
      <c r="M184" s="34">
        <v>34.061798428864279</v>
      </c>
      <c r="N184" s="34">
        <v>98.774140275418745</v>
      </c>
      <c r="P184" s="34">
        <f t="shared" si="83"/>
        <v>56.25265554948696</v>
      </c>
      <c r="Q184" s="34">
        <f t="shared" si="84"/>
        <v>31.242468887136454</v>
      </c>
      <c r="R184" s="34">
        <f t="shared" si="67"/>
        <v>87.495124436623414</v>
      </c>
      <c r="T184" s="34">
        <f t="shared" si="85"/>
        <v>56.603829798680472</v>
      </c>
      <c r="U184" s="34">
        <f t="shared" si="86"/>
        <v>30.83705043866691</v>
      </c>
      <c r="V184" s="34">
        <f t="shared" si="87"/>
        <v>87.4408802373474</v>
      </c>
    </row>
    <row r="185" spans="2:22" ht="15">
      <c r="B185" s="35" t="s">
        <v>281</v>
      </c>
      <c r="C185" s="35" t="s">
        <v>811</v>
      </c>
      <c r="D185" s="36">
        <f>IFERROR(VLOOKUP(B185,'1061(22)Table'!$B$3:$I$297,8,0),0)</f>
        <v>1027352.36022584</v>
      </c>
      <c r="E185" s="36">
        <f>IFERROR(VLOOKUP(B185,'197 DATA'!$B$5:$M$299,12,0),0)</f>
        <v>636146.72</v>
      </c>
      <c r="F185" s="36">
        <f>IFERROR(VLOOKUP(B185,'197 DATA'!$B$5:$M$299,4,0),0)</f>
        <v>320294.13</v>
      </c>
      <c r="H185" s="34">
        <v>55.758422346368711</v>
      </c>
      <c r="I185" s="34">
        <v>36.670555307262568</v>
      </c>
      <c r="J185" s="34">
        <v>92.428977653631279</v>
      </c>
      <c r="L185" s="34">
        <v>63.330328036854802</v>
      </c>
      <c r="M185" s="34">
        <v>39.224314500442034</v>
      </c>
      <c r="N185" s="34">
        <v>102.55464253729684</v>
      </c>
      <c r="P185" s="34">
        <f t="shared" si="83"/>
        <v>61.920986861816097</v>
      </c>
      <c r="Q185" s="34">
        <f t="shared" si="84"/>
        <v>31.176657824545284</v>
      </c>
      <c r="R185" s="34">
        <f t="shared" si="67"/>
        <v>93.097644686361377</v>
      </c>
      <c r="T185" s="34">
        <f t="shared" si="85"/>
        <v>60.336579081679872</v>
      </c>
      <c r="U185" s="34">
        <f t="shared" si="86"/>
        <v>35.690509210749958</v>
      </c>
      <c r="V185" s="34">
        <f t="shared" si="87"/>
        <v>96.027088292429838</v>
      </c>
    </row>
    <row r="186" spans="2:22" ht="15">
      <c r="B186" s="35" t="s">
        <v>283</v>
      </c>
      <c r="C186" s="35" t="s">
        <v>812</v>
      </c>
      <c r="D186" s="36">
        <f>IFERROR(VLOOKUP(B186,'1061(22)Table'!$B$3:$I$297,8,0),0)</f>
        <v>927209.38047572004</v>
      </c>
      <c r="E186" s="36">
        <f>IFERROR(VLOOKUP(B186,'197 DATA'!$B$5:$M$299,12,0),0)</f>
        <v>668739.99</v>
      </c>
      <c r="F186" s="36">
        <f>IFERROR(VLOOKUP(B186,'197 DATA'!$B$5:$M$299,4,0),0)</f>
        <v>326704.12</v>
      </c>
      <c r="H186" s="34">
        <v>56.629796646582243</v>
      </c>
      <c r="I186" s="34">
        <v>36.947918075872202</v>
      </c>
      <c r="J186" s="34">
        <v>93.577714722454445</v>
      </c>
      <c r="L186" s="34">
        <v>69.140083996525561</v>
      </c>
      <c r="M186" s="34">
        <v>39.004126580852656</v>
      </c>
      <c r="N186" s="34">
        <v>108.14421057737822</v>
      </c>
      <c r="P186" s="34">
        <f t="shared" si="83"/>
        <v>72.123945689256502</v>
      </c>
      <c r="Q186" s="34">
        <f t="shared" si="84"/>
        <v>35.235204353991662</v>
      </c>
      <c r="R186" s="34">
        <f t="shared" si="67"/>
        <v>107.35915004324816</v>
      </c>
      <c r="T186" s="34">
        <f t="shared" si="85"/>
        <v>65.964608777454771</v>
      </c>
      <c r="U186" s="34">
        <f t="shared" si="86"/>
        <v>37.062416336905507</v>
      </c>
      <c r="V186" s="34">
        <f t="shared" si="87"/>
        <v>103.02702511436028</v>
      </c>
    </row>
    <row r="187" spans="2:22" ht="15">
      <c r="B187" s="35" t="s">
        <v>285</v>
      </c>
      <c r="C187" s="35" t="s">
        <v>813</v>
      </c>
      <c r="D187" s="36">
        <f>IFERROR(VLOOKUP(B187,'1061(22)Table'!$B$3:$I$297,8,0),0)</f>
        <v>244039.57499944</v>
      </c>
      <c r="E187" s="36">
        <f>IFERROR(VLOOKUP(B187,'197 DATA'!$B$5:$M$299,12,0),0)</f>
        <v>155544.44</v>
      </c>
      <c r="F187" s="36">
        <f>IFERROR(VLOOKUP(B187,'197 DATA'!$B$5:$M$299,4,0),0)</f>
        <v>80062.95</v>
      </c>
      <c r="H187" s="34">
        <v>40.503099999999989</v>
      </c>
      <c r="I187" s="34">
        <v>23.657262857142857</v>
      </c>
      <c r="J187" s="34">
        <v>64.160362857142843</v>
      </c>
      <c r="L187" s="34">
        <v>65.990828433507758</v>
      </c>
      <c r="M187" s="34">
        <v>35.26831510790435</v>
      </c>
      <c r="N187" s="34">
        <v>101.2591435414121</v>
      </c>
      <c r="P187" s="34">
        <f t="shared" si="83"/>
        <v>63.737383578199122</v>
      </c>
      <c r="Q187" s="34">
        <f t="shared" si="84"/>
        <v>32.807363313996809</v>
      </c>
      <c r="R187" s="34">
        <f t="shared" si="67"/>
        <v>96.544746892195931</v>
      </c>
      <c r="T187" s="34">
        <f t="shared" si="85"/>
        <v>56.743770670568956</v>
      </c>
      <c r="U187" s="34">
        <f t="shared" si="86"/>
        <v>30.577647093014672</v>
      </c>
      <c r="V187" s="34">
        <f t="shared" si="87"/>
        <v>87.321417763583625</v>
      </c>
    </row>
    <row r="188" spans="2:22" ht="15">
      <c r="B188" s="35" t="s">
        <v>287</v>
      </c>
      <c r="C188" s="35" t="s">
        <v>814</v>
      </c>
      <c r="D188" s="36">
        <f>IFERROR(VLOOKUP(B188,'1061(22)Table'!$B$3:$I$297,8,0),0)</f>
        <v>5399731.0141190402</v>
      </c>
      <c r="E188" s="36">
        <f>IFERROR(VLOOKUP(B188,'197 DATA'!$B$5:$M$299,12,0),0)</f>
        <v>3070515.32</v>
      </c>
      <c r="F188" s="36">
        <f>IFERROR(VLOOKUP(B188,'197 DATA'!$B$5:$M$299,4,0),0)</f>
        <v>2278251.9</v>
      </c>
      <c r="H188" s="34">
        <v>57.16514294117647</v>
      </c>
      <c r="I188" s="34">
        <v>42.424509411764703</v>
      </c>
      <c r="J188" s="34">
        <v>99.589652352941172</v>
      </c>
      <c r="L188" s="34">
        <v>58.772134354197611</v>
      </c>
      <c r="M188" s="34">
        <v>42.345060384812697</v>
      </c>
      <c r="N188" s="34">
        <v>101.1171947390103</v>
      </c>
      <c r="P188" s="34">
        <f t="shared" si="83"/>
        <v>56.864227347090377</v>
      </c>
      <c r="Q188" s="34">
        <f t="shared" si="84"/>
        <v>42.191951673942668</v>
      </c>
      <c r="R188" s="34">
        <f t="shared" si="67"/>
        <v>99.056179021033046</v>
      </c>
      <c r="T188" s="34">
        <f t="shared" si="85"/>
        <v>57.600501547488157</v>
      </c>
      <c r="U188" s="34">
        <f t="shared" si="86"/>
        <v>42.320507156840023</v>
      </c>
      <c r="V188" s="34">
        <f t="shared" si="87"/>
        <v>99.921008704328187</v>
      </c>
    </row>
    <row r="189" spans="2:22" ht="15">
      <c r="B189" s="35" t="s">
        <v>289</v>
      </c>
      <c r="C189" s="35" t="s">
        <v>815</v>
      </c>
      <c r="D189" s="36">
        <f>IFERROR(VLOOKUP(B189,'1061(22)Table'!$B$3:$I$297,8,0),0)</f>
        <v>875154.73135719995</v>
      </c>
      <c r="E189" s="36">
        <f>IFERROR(VLOOKUP(B189,'197 DATA'!$B$5:$M$299,12,0),0)</f>
        <v>498099.25</v>
      </c>
      <c r="F189" s="36">
        <f>IFERROR(VLOOKUP(B189,'197 DATA'!$B$5:$M$299,4,0),0)</f>
        <v>274907.59999999998</v>
      </c>
      <c r="H189" s="34">
        <v>47.758188393771484</v>
      </c>
      <c r="I189" s="34">
        <v>32.042757339399408</v>
      </c>
      <c r="J189" s="34">
        <v>79.800945733170892</v>
      </c>
      <c r="L189" s="34">
        <v>62.992947042524683</v>
      </c>
      <c r="M189" s="34">
        <v>37.658971511105072</v>
      </c>
      <c r="N189" s="34">
        <v>100.65191855362976</v>
      </c>
      <c r="P189" s="34">
        <f t="shared" si="83"/>
        <v>56.915563860066435</v>
      </c>
      <c r="Q189" s="34">
        <f t="shared" si="84"/>
        <v>31.412456580526065</v>
      </c>
      <c r="R189" s="34">
        <f t="shared" si="67"/>
        <v>88.328020440592496</v>
      </c>
      <c r="T189" s="34">
        <f t="shared" si="85"/>
        <v>55.888899765454198</v>
      </c>
      <c r="U189" s="34">
        <f t="shared" si="86"/>
        <v>33.704728477010185</v>
      </c>
      <c r="V189" s="34">
        <f t="shared" si="87"/>
        <v>89.593628242464391</v>
      </c>
    </row>
    <row r="190" spans="2:22" ht="15">
      <c r="B190" s="35" t="s">
        <v>291</v>
      </c>
      <c r="C190" s="35" t="s">
        <v>816</v>
      </c>
      <c r="D190" s="36">
        <f>IFERROR(VLOOKUP(B190,'1061(22)Table'!$B$3:$I$297,8,0),0)</f>
        <v>4482048.9283121601</v>
      </c>
      <c r="E190" s="36">
        <f>IFERROR(VLOOKUP(B190,'197 DATA'!$B$5:$M$299,12,0),0)</f>
        <v>2499094.9299999997</v>
      </c>
      <c r="F190" s="36">
        <f>IFERROR(VLOOKUP(B190,'197 DATA'!$B$5:$M$299,4,0),0)</f>
        <v>7795.62</v>
      </c>
      <c r="H190" s="34">
        <v>57.027075999999987</v>
      </c>
      <c r="I190" s="34">
        <v>44.998690857142854</v>
      </c>
      <c r="J190" s="34">
        <v>102.02576685714284</v>
      </c>
      <c r="L190" s="34">
        <v>1.8078149178508327</v>
      </c>
      <c r="M190" s="34">
        <v>44.976162851624721</v>
      </c>
      <c r="N190" s="34">
        <v>46.783977769475555</v>
      </c>
      <c r="P190" s="34">
        <f t="shared" si="83"/>
        <v>55.757868108349797</v>
      </c>
      <c r="Q190" s="34">
        <f t="shared" si="84"/>
        <v>0.17392982818096225</v>
      </c>
      <c r="R190" s="34">
        <f t="shared" si="67"/>
        <v>55.931797936530756</v>
      </c>
      <c r="T190" s="34">
        <f t="shared" si="85"/>
        <v>38.19758634206687</v>
      </c>
      <c r="U190" s="34">
        <f t="shared" si="86"/>
        <v>30.049594512316176</v>
      </c>
      <c r="V190" s="34">
        <f t="shared" si="87"/>
        <v>68.247180854383046</v>
      </c>
    </row>
    <row r="191" spans="2:22" ht="15">
      <c r="B191" s="37" t="s">
        <v>817</v>
      </c>
      <c r="C191" s="33" t="s">
        <v>818</v>
      </c>
      <c r="D191" s="38">
        <f>SUM(D178:D190)</f>
        <v>17438748.659959462</v>
      </c>
      <c r="E191" s="38">
        <f t="shared" ref="E191:F191" si="88">SUM(E178:E190)</f>
        <v>10176824.84</v>
      </c>
      <c r="F191" s="38">
        <f t="shared" si="88"/>
        <v>4908808.93</v>
      </c>
      <c r="G191" s="30"/>
      <c r="H191" s="39">
        <v>55.544131821255945</v>
      </c>
      <c r="I191" s="39">
        <v>40.442003411927033</v>
      </c>
      <c r="J191" s="39">
        <v>95.986135233182978</v>
      </c>
      <c r="K191" s="30"/>
      <c r="L191" s="39">
        <v>48.908254697948259</v>
      </c>
      <c r="M191" s="39">
        <v>41.922998491049476</v>
      </c>
      <c r="N191" s="39">
        <v>90.831253188997735</v>
      </c>
      <c r="O191" s="30"/>
      <c r="P191" s="39">
        <f t="shared" si="83"/>
        <v>58.35754066096883</v>
      </c>
      <c r="Q191" s="39">
        <f t="shared" si="84"/>
        <v>28.148859907998759</v>
      </c>
      <c r="R191" s="39">
        <f t="shared" si="67"/>
        <v>86.506400568967592</v>
      </c>
      <c r="S191" s="30"/>
      <c r="T191" s="39">
        <f t="shared" si="85"/>
        <v>54.26997572672434</v>
      </c>
      <c r="U191" s="39">
        <f t="shared" si="86"/>
        <v>36.837953936991752</v>
      </c>
      <c r="V191" s="39">
        <f t="shared" si="87"/>
        <v>91.107929663716106</v>
      </c>
    </row>
    <row r="192" spans="2:22" ht="15">
      <c r="B192" s="32" t="s">
        <v>819</v>
      </c>
      <c r="C192" s="33"/>
      <c r="D192" s="38"/>
      <c r="E192" s="36"/>
      <c r="F192" s="36"/>
      <c r="H192" s="34"/>
      <c r="I192" s="34"/>
      <c r="J192" s="34"/>
      <c r="L192" s="34"/>
      <c r="M192" s="34"/>
      <c r="N192" s="34"/>
      <c r="P192" s="34"/>
      <c r="Q192" s="34"/>
      <c r="R192" s="34"/>
      <c r="T192" s="34"/>
      <c r="U192" s="34"/>
      <c r="V192" s="34"/>
    </row>
    <row r="193" spans="2:22" ht="15">
      <c r="B193" s="35" t="s">
        <v>293</v>
      </c>
      <c r="C193" s="35" t="s">
        <v>820</v>
      </c>
      <c r="D193" s="36">
        <f>IFERROR(VLOOKUP(B193,'1061(22)Table'!$B$3:$I$297,8,0),0)</f>
        <v>180291</v>
      </c>
      <c r="E193" s="36">
        <f>IFERROR(VLOOKUP(B193,'197 DATA'!$B$5:$M$299,12,0),0)</f>
        <v>124850</v>
      </c>
      <c r="F193" s="36">
        <f>IFERROR(VLOOKUP(B193,'197 DATA'!$B$5:$M$299,4,0),0)</f>
        <v>54395.63</v>
      </c>
      <c r="H193" s="34">
        <v>69.877161416242259</v>
      </c>
      <c r="I193" s="34">
        <v>0.20156750327833861</v>
      </c>
      <c r="J193" s="34">
        <v>70.0787289195206</v>
      </c>
      <c r="L193" s="34">
        <v>67.750962154249635</v>
      </c>
      <c r="M193" s="34">
        <v>31.826629258028117</v>
      </c>
      <c r="N193" s="34">
        <v>99.577591412277755</v>
      </c>
      <c r="P193" s="34">
        <f t="shared" ref="P193:P201" si="89">IFERROR(IF(E193&gt;0,E193/D193*100,0),0)</f>
        <v>69.249158305184395</v>
      </c>
      <c r="Q193" s="34">
        <f t="shared" ref="Q193:Q201" si="90">IFERROR(IF(F193&gt;0,F193/D193*100,0),0)</f>
        <v>30.171017965400377</v>
      </c>
      <c r="R193" s="34">
        <f t="shared" si="67"/>
        <v>99.420176270584776</v>
      </c>
      <c r="T193" s="34">
        <f t="shared" ref="T193:T201" si="91">IF(AND(H193&gt;0,L193&gt;0,L193&gt;0),AVERAGE(H193,L193,P193),AVERAGE(L193,P193))</f>
        <v>68.959093958558753</v>
      </c>
      <c r="U193" s="34">
        <f t="shared" ref="U193:U201" si="92">IF(AND(I193&gt;0,M193&gt;0,M193&gt;0),AVERAGE(I193,M193,Q193),AVERAGE(M193,Q193))</f>
        <v>20.733071575568943</v>
      </c>
      <c r="V193" s="34">
        <f t="shared" ref="V193:V201" si="93">IF(AND(J193&gt;0,N193&gt;0,N193&gt;0),AVERAGE(J193,N193,R193),AVERAGE(N193,R193))</f>
        <v>89.69216553412771</v>
      </c>
    </row>
    <row r="194" spans="2:22" ht="15">
      <c r="B194" s="35" t="s">
        <v>295</v>
      </c>
      <c r="C194" s="35" t="s">
        <v>821</v>
      </c>
      <c r="D194" s="36">
        <f>IFERROR(VLOOKUP(B194,'1061(22)Table'!$B$3:$I$297,8,0),0)</f>
        <v>1299326.52423152</v>
      </c>
      <c r="E194" s="36">
        <f>IFERROR(VLOOKUP(B194,'197 DATA'!$B$5:$M$299,12,0),0)</f>
        <v>779321.15</v>
      </c>
      <c r="F194" s="36">
        <f>IFERROR(VLOOKUP(B194,'197 DATA'!$B$5:$M$299,4,0),0)</f>
        <v>521304.11</v>
      </c>
      <c r="H194" s="34">
        <v>58.446152043243714</v>
      </c>
      <c r="I194" s="34">
        <v>0.68071860022625807</v>
      </c>
      <c r="J194" s="34">
        <v>59.126870643469971</v>
      </c>
      <c r="L194" s="34">
        <v>75.83117300191104</v>
      </c>
      <c r="M194" s="34">
        <v>36.889320261152662</v>
      </c>
      <c r="N194" s="34">
        <v>112.7204932630637</v>
      </c>
      <c r="P194" s="34">
        <f t="shared" si="89"/>
        <v>59.978853311020139</v>
      </c>
      <c r="Q194" s="34">
        <f t="shared" si="90"/>
        <v>40.121101222675541</v>
      </c>
      <c r="R194" s="34">
        <f t="shared" si="67"/>
        <v>100.09995453369568</v>
      </c>
      <c r="T194" s="34">
        <f t="shared" si="91"/>
        <v>64.752059452058305</v>
      </c>
      <c r="U194" s="34">
        <f t="shared" si="92"/>
        <v>25.897046694684821</v>
      </c>
      <c r="V194" s="34">
        <f t="shared" si="93"/>
        <v>90.649106146743122</v>
      </c>
    </row>
    <row r="195" spans="2:22" ht="15">
      <c r="B195" s="35" t="s">
        <v>297</v>
      </c>
      <c r="C195" s="35" t="s">
        <v>822</v>
      </c>
      <c r="D195" s="36">
        <f>IFERROR(VLOOKUP(B195,'1061(22)Table'!$B$3:$I$297,8,0),0)</f>
        <v>215000</v>
      </c>
      <c r="E195" s="36">
        <f>IFERROR(VLOOKUP(B195,'197 DATA'!$B$5:$M$299,12,0),0)</f>
        <v>147752.56</v>
      </c>
      <c r="F195" s="36">
        <f>IFERROR(VLOOKUP(B195,'197 DATA'!$B$5:$M$299,4,0),0)</f>
        <v>56304.98</v>
      </c>
      <c r="H195" s="34">
        <v>68.336648060839707</v>
      </c>
      <c r="I195" s="34">
        <v>1.1365020844393989</v>
      </c>
      <c r="J195" s="34">
        <v>69.473150145279106</v>
      </c>
      <c r="L195" s="34">
        <v>67.174840541381471</v>
      </c>
      <c r="M195" s="34">
        <v>31.540166070317362</v>
      </c>
      <c r="N195" s="34">
        <v>98.71500661169884</v>
      </c>
      <c r="P195" s="34">
        <f t="shared" si="89"/>
        <v>68.722120930232549</v>
      </c>
      <c r="Q195" s="34">
        <f t="shared" si="90"/>
        <v>26.188362790697678</v>
      </c>
      <c r="R195" s="34">
        <f t="shared" si="67"/>
        <v>94.91048372093023</v>
      </c>
      <c r="T195" s="34">
        <f t="shared" si="91"/>
        <v>68.077869844151238</v>
      </c>
      <c r="U195" s="34">
        <f t="shared" si="92"/>
        <v>19.621676981818144</v>
      </c>
      <c r="V195" s="34">
        <f t="shared" si="93"/>
        <v>87.699546825969392</v>
      </c>
    </row>
    <row r="196" spans="2:22" ht="15">
      <c r="B196" s="35" t="s">
        <v>299</v>
      </c>
      <c r="C196" s="35" t="s">
        <v>823</v>
      </c>
      <c r="D196" s="36">
        <f>IFERROR(VLOOKUP(B196,'1061(22)Table'!$B$3:$I$297,8,0),0)</f>
        <v>240000</v>
      </c>
      <c r="E196" s="36">
        <f>IFERROR(VLOOKUP(B196,'197 DATA'!$B$5:$M$299,12,0),0)</f>
        <v>162687.18</v>
      </c>
      <c r="F196" s="36">
        <f>IFERROR(VLOOKUP(B196,'197 DATA'!$B$5:$M$299,4,0),0)</f>
        <v>77549.89</v>
      </c>
      <c r="H196" s="34">
        <v>67.591928157512399</v>
      </c>
      <c r="I196" s="34">
        <v>1.1992451695863462</v>
      </c>
      <c r="J196" s="34">
        <v>68.791173327098747</v>
      </c>
      <c r="L196" s="34">
        <v>66.457440590504518</v>
      </c>
      <c r="M196" s="34">
        <v>35.18982648920359</v>
      </c>
      <c r="N196" s="34">
        <v>101.64726707970812</v>
      </c>
      <c r="P196" s="34">
        <f t="shared" si="89"/>
        <v>67.786324999999991</v>
      </c>
      <c r="Q196" s="34">
        <f t="shared" si="90"/>
        <v>32.312454166666669</v>
      </c>
      <c r="R196" s="34">
        <f t="shared" si="67"/>
        <v>100.09877916666666</v>
      </c>
      <c r="T196" s="34">
        <f t="shared" si="91"/>
        <v>67.278564582672303</v>
      </c>
      <c r="U196" s="34">
        <f t="shared" si="92"/>
        <v>22.900508608485534</v>
      </c>
      <c r="V196" s="34">
        <f t="shared" si="93"/>
        <v>90.17907319115784</v>
      </c>
    </row>
    <row r="197" spans="2:22" ht="15">
      <c r="B197" s="35" t="s">
        <v>301</v>
      </c>
      <c r="C197" s="35" t="s">
        <v>824</v>
      </c>
      <c r="D197" s="36">
        <f>IFERROR(VLOOKUP(B197,'1061(22)Table'!$B$3:$I$297,8,0),0)</f>
        <v>550000</v>
      </c>
      <c r="E197" s="36">
        <f>IFERROR(VLOOKUP(B197,'197 DATA'!$B$5:$M$299,12,0),0)</f>
        <v>346053.22</v>
      </c>
      <c r="F197" s="36">
        <f>IFERROR(VLOOKUP(B197,'197 DATA'!$B$5:$M$299,4,0),0)</f>
        <v>224910.27</v>
      </c>
      <c r="H197" s="34">
        <v>62.857778012090549</v>
      </c>
      <c r="I197" s="34">
        <v>0.27682462694061177</v>
      </c>
      <c r="J197" s="34">
        <v>63.134602639031158</v>
      </c>
      <c r="L197" s="34">
        <v>92.232926131228524</v>
      </c>
      <c r="M197" s="34">
        <v>37.630666184651844</v>
      </c>
      <c r="N197" s="34">
        <v>129.86359231588037</v>
      </c>
      <c r="P197" s="34">
        <f t="shared" si="89"/>
        <v>62.918767272727273</v>
      </c>
      <c r="Q197" s="34">
        <f t="shared" si="90"/>
        <v>40.892776363636365</v>
      </c>
      <c r="R197" s="34">
        <f t="shared" si="67"/>
        <v>103.81154363636364</v>
      </c>
      <c r="T197" s="34">
        <f t="shared" si="91"/>
        <v>72.669823805348784</v>
      </c>
      <c r="U197" s="34">
        <f t="shared" si="92"/>
        <v>26.266755725076269</v>
      </c>
      <c r="V197" s="34">
        <f t="shared" si="93"/>
        <v>98.93657953042505</v>
      </c>
    </row>
    <row r="198" spans="2:22" ht="15">
      <c r="B198" s="35" t="s">
        <v>303</v>
      </c>
      <c r="C198" s="35" t="s">
        <v>825</v>
      </c>
      <c r="D198" s="36">
        <f>IFERROR(VLOOKUP(B198,'1061(22)Table'!$B$3:$I$297,8,0),0)</f>
        <v>465000</v>
      </c>
      <c r="E198" s="36">
        <f>IFERROR(VLOOKUP(B198,'197 DATA'!$B$5:$M$299,12,0),0)</f>
        <v>305070.19999999995</v>
      </c>
      <c r="F198" s="36">
        <f>IFERROR(VLOOKUP(B198,'197 DATA'!$B$5:$M$299,4,0),0)</f>
        <v>170084.1</v>
      </c>
      <c r="H198" s="34">
        <v>64.28951428571429</v>
      </c>
      <c r="I198" s="34">
        <v>0.51849428571428569</v>
      </c>
      <c r="J198" s="34">
        <v>64.808008571428573</v>
      </c>
      <c r="L198" s="34">
        <v>86.651617142857134</v>
      </c>
      <c r="M198" s="34">
        <v>35.910771428571422</v>
      </c>
      <c r="N198" s="34">
        <v>122.56238857142856</v>
      </c>
      <c r="P198" s="34">
        <f t="shared" si="89"/>
        <v>65.606494623655905</v>
      </c>
      <c r="Q198" s="34">
        <f t="shared" si="90"/>
        <v>36.577225806451615</v>
      </c>
      <c r="R198" s="34">
        <f t="shared" si="67"/>
        <v>102.18372043010751</v>
      </c>
      <c r="T198" s="34">
        <f t="shared" si="91"/>
        <v>72.182542017409105</v>
      </c>
      <c r="U198" s="34">
        <f t="shared" si="92"/>
        <v>24.335497173579103</v>
      </c>
      <c r="V198" s="34">
        <f t="shared" si="93"/>
        <v>96.518039190988205</v>
      </c>
    </row>
    <row r="199" spans="2:22" ht="15">
      <c r="B199" s="35" t="s">
        <v>305</v>
      </c>
      <c r="C199" s="35" t="s">
        <v>826</v>
      </c>
      <c r="D199" s="36">
        <f>IFERROR(VLOOKUP(B199,'1061(22)Table'!$B$3:$I$297,8,0),0)</f>
        <v>375000</v>
      </c>
      <c r="E199" s="36">
        <f>IFERROR(VLOOKUP(B199,'197 DATA'!$B$5:$M$299,12,0),0)</f>
        <v>207888.7</v>
      </c>
      <c r="F199" s="36">
        <f>IFERROR(VLOOKUP(B199,'197 DATA'!$B$5:$M$299,4,0),0)</f>
        <v>133528.45000000001</v>
      </c>
      <c r="H199" s="34">
        <v>59.136766666666659</v>
      </c>
      <c r="I199" s="34">
        <v>0.45339629629629635</v>
      </c>
      <c r="J199" s="34">
        <v>59.590162962962957</v>
      </c>
      <c r="L199" s="34">
        <v>71.881292592592587</v>
      </c>
      <c r="M199" s="34">
        <v>41.643455555555562</v>
      </c>
      <c r="N199" s="34">
        <v>113.52474814814815</v>
      </c>
      <c r="P199" s="34">
        <f t="shared" si="89"/>
        <v>55.436986666666662</v>
      </c>
      <c r="Q199" s="34">
        <f t="shared" si="90"/>
        <v>35.60758666666667</v>
      </c>
      <c r="R199" s="34">
        <f t="shared" si="67"/>
        <v>91.044573333333332</v>
      </c>
      <c r="T199" s="34">
        <f t="shared" si="91"/>
        <v>62.151681975308634</v>
      </c>
      <c r="U199" s="34">
        <f t="shared" si="92"/>
        <v>25.901479506172844</v>
      </c>
      <c r="V199" s="34">
        <f t="shared" si="93"/>
        <v>88.053161481481482</v>
      </c>
    </row>
    <row r="200" spans="2:22" ht="15">
      <c r="B200" s="35" t="s">
        <v>307</v>
      </c>
      <c r="C200" s="35" t="s">
        <v>827</v>
      </c>
      <c r="D200" s="36">
        <f>IFERROR(VLOOKUP(B200,'1061(22)Table'!$B$3:$I$297,8,0),0)</f>
        <v>760000</v>
      </c>
      <c r="E200" s="36">
        <f>IFERROR(VLOOKUP(B200,'197 DATA'!$B$5:$M$299,12,0),0)</f>
        <v>470512.93000000005</v>
      </c>
      <c r="F200" s="36">
        <f>IFERROR(VLOOKUP(B200,'197 DATA'!$B$5:$M$299,4,0),0)</f>
        <v>289051.12</v>
      </c>
      <c r="H200" s="34">
        <v>60.642900105314226</v>
      </c>
      <c r="I200" s="34">
        <v>0.40087367127031975</v>
      </c>
      <c r="J200" s="34">
        <v>61.043773776584544</v>
      </c>
      <c r="L200" s="34">
        <v>41.398544634806129</v>
      </c>
      <c r="M200" s="34">
        <v>25.872191163210097</v>
      </c>
      <c r="N200" s="34">
        <v>67.270735798016233</v>
      </c>
      <c r="P200" s="34">
        <f t="shared" si="89"/>
        <v>61.909596052631585</v>
      </c>
      <c r="Q200" s="34">
        <f t="shared" si="90"/>
        <v>38.033042105263156</v>
      </c>
      <c r="R200" s="34">
        <f t="shared" si="67"/>
        <v>99.942638157894748</v>
      </c>
      <c r="T200" s="34">
        <f t="shared" si="91"/>
        <v>54.650346930917316</v>
      </c>
      <c r="U200" s="34">
        <f t="shared" si="92"/>
        <v>21.435368979914525</v>
      </c>
      <c r="V200" s="34">
        <f t="shared" si="93"/>
        <v>76.085715910831837</v>
      </c>
    </row>
    <row r="201" spans="2:22" ht="15">
      <c r="B201" s="37" t="s">
        <v>828</v>
      </c>
      <c r="C201" s="33" t="s">
        <v>829</v>
      </c>
      <c r="D201" s="38">
        <f>SUM(D193:D200)</f>
        <v>4084617.52423152</v>
      </c>
      <c r="E201" s="38">
        <f t="shared" ref="E201:F201" si="94">SUM(E193:E200)</f>
        <v>2544135.94</v>
      </c>
      <c r="F201" s="38">
        <f t="shared" si="94"/>
        <v>1527128.5499999998</v>
      </c>
      <c r="G201" s="30"/>
      <c r="H201" s="39">
        <v>61.82626366214857</v>
      </c>
      <c r="I201" s="39">
        <v>0.57936797730826939</v>
      </c>
      <c r="J201" s="39">
        <v>62.405631639456843</v>
      </c>
      <c r="K201" s="30"/>
      <c r="L201" s="39">
        <v>66.855954914110171</v>
      </c>
      <c r="M201" s="39">
        <v>33.402375672506608</v>
      </c>
      <c r="N201" s="39">
        <v>100.25833058661678</v>
      </c>
      <c r="O201" s="30"/>
      <c r="P201" s="39">
        <f t="shared" si="89"/>
        <v>62.285781346899881</v>
      </c>
      <c r="Q201" s="39">
        <f t="shared" si="90"/>
        <v>37.387308381763695</v>
      </c>
      <c r="R201" s="39">
        <f t="shared" ref="R201:R264" si="95">P201+Q201</f>
        <v>99.67308972866357</v>
      </c>
      <c r="S201" s="30"/>
      <c r="T201" s="39">
        <f t="shared" si="91"/>
        <v>63.655999974386212</v>
      </c>
      <c r="U201" s="39">
        <f t="shared" si="92"/>
        <v>23.789684010526191</v>
      </c>
      <c r="V201" s="39">
        <f t="shared" si="93"/>
        <v>87.445683984912407</v>
      </c>
    </row>
    <row r="202" spans="2:22" ht="15">
      <c r="B202" s="40" t="s">
        <v>830</v>
      </c>
      <c r="C202" s="33"/>
      <c r="D202" s="36"/>
      <c r="E202" s="36"/>
      <c r="F202" s="36"/>
      <c r="H202" s="34"/>
      <c r="I202" s="34"/>
      <c r="J202" s="34"/>
      <c r="L202" s="34"/>
      <c r="M202" s="34"/>
      <c r="N202" s="34"/>
      <c r="P202" s="34"/>
      <c r="Q202" s="34"/>
      <c r="R202" s="34"/>
      <c r="T202" s="34"/>
      <c r="U202" s="34"/>
      <c r="V202" s="34"/>
    </row>
    <row r="203" spans="2:22" ht="15">
      <c r="B203" s="35" t="s">
        <v>309</v>
      </c>
      <c r="C203" s="35" t="s">
        <v>831</v>
      </c>
      <c r="D203" s="36">
        <f>IFERROR(VLOOKUP(B203,'1061(22)Table'!$B$3:$I$297,8,0),0)</f>
        <v>607783.86153152003</v>
      </c>
      <c r="E203" s="36">
        <f>IFERROR(VLOOKUP(B203,'197 DATA'!$B$5:$M$299,12,0),0)</f>
        <v>347756.49</v>
      </c>
      <c r="F203" s="36">
        <f>IFERROR(VLOOKUP(B203,'197 DATA'!$B$5:$M$299,4,0),0)</f>
        <v>247662.26</v>
      </c>
      <c r="H203" s="34">
        <v>57.355784161822264</v>
      </c>
      <c r="I203" s="34">
        <v>42.000170828329487</v>
      </c>
      <c r="J203" s="34">
        <v>99.355954990151758</v>
      </c>
      <c r="L203" s="34">
        <v>58.854110335633777</v>
      </c>
      <c r="M203" s="34">
        <v>41.82846696120712</v>
      </c>
      <c r="N203" s="34">
        <v>100.68257729684089</v>
      </c>
      <c r="P203" s="34">
        <f t="shared" ref="P203:P210" si="96">IFERROR(IF(E203&gt;0,E203/D203*100,0),0)</f>
        <v>57.217131288038502</v>
      </c>
      <c r="Q203" s="34">
        <f t="shared" ref="Q203:Q210" si="97">IFERROR(IF(F203&gt;0,F203/D203*100,0),0)</f>
        <v>40.748410031146591</v>
      </c>
      <c r="R203" s="34">
        <f t="shared" si="95"/>
        <v>97.965541319185093</v>
      </c>
      <c r="T203" s="34">
        <f t="shared" ref="T203:V210" si="98">IF(AND(H203&gt;0,L203&gt;0,L203&gt;0),AVERAGE(H203,L203,P203),AVERAGE(L203,P203))</f>
        <v>57.809008595164848</v>
      </c>
      <c r="U203" s="34">
        <f t="shared" si="98"/>
        <v>41.525682606894399</v>
      </c>
      <c r="V203" s="34">
        <f t="shared" si="98"/>
        <v>99.334691202059233</v>
      </c>
    </row>
    <row r="204" spans="2:22" ht="15">
      <c r="B204" s="35" t="s">
        <v>311</v>
      </c>
      <c r="C204" s="35" t="s">
        <v>832</v>
      </c>
      <c r="D204" s="36">
        <f>IFERROR(VLOOKUP(B204,'1061(22)Table'!$B$3:$I$297,8,0),0)</f>
        <v>733931.29169064004</v>
      </c>
      <c r="E204" s="36">
        <f>IFERROR(VLOOKUP(B204,'197 DATA'!$B$5:$M$299,12,0),0)</f>
        <v>431798.69000000006</v>
      </c>
      <c r="F204" s="36">
        <f>IFERROR(VLOOKUP(B204,'197 DATA'!$B$5:$M$299,4,0),0)</f>
        <v>291425.84999999998</v>
      </c>
      <c r="H204" s="34">
        <v>57.554000285294457</v>
      </c>
      <c r="I204" s="34">
        <v>42.291969792025881</v>
      </c>
      <c r="J204" s="34">
        <v>99.845970077320345</v>
      </c>
      <c r="L204" s="34">
        <v>56.524290289435505</v>
      </c>
      <c r="M204" s="34">
        <v>41.948358204242773</v>
      </c>
      <c r="N204" s="34">
        <v>98.472648493678278</v>
      </c>
      <c r="P204" s="34">
        <f t="shared" si="96"/>
        <v>58.833666705412512</v>
      </c>
      <c r="Q204" s="34">
        <f t="shared" si="97"/>
        <v>39.707511220660571</v>
      </c>
      <c r="R204" s="34">
        <f t="shared" si="95"/>
        <v>98.54117792607309</v>
      </c>
      <c r="T204" s="34">
        <f t="shared" si="98"/>
        <v>57.637319093380825</v>
      </c>
      <c r="U204" s="34">
        <f t="shared" si="98"/>
        <v>41.315946405643075</v>
      </c>
      <c r="V204" s="34">
        <f t="shared" si="98"/>
        <v>98.953265499023914</v>
      </c>
    </row>
    <row r="205" spans="2:22" ht="15">
      <c r="B205" s="35" t="s">
        <v>313</v>
      </c>
      <c r="C205" s="35" t="s">
        <v>833</v>
      </c>
      <c r="D205" s="36">
        <f>IFERROR(VLOOKUP(B205,'1061(22)Table'!$B$3:$I$297,8,0),0)</f>
        <v>5506237.0617585098</v>
      </c>
      <c r="E205" s="36">
        <f>IFERROR(VLOOKUP(B205,'197 DATA'!$B$5:$M$299,12,0),0)</f>
        <v>3126024.3899999997</v>
      </c>
      <c r="F205" s="36">
        <f>IFERROR(VLOOKUP(B205,'197 DATA'!$B$5:$M$299,4,0),0)</f>
        <v>2295075.96</v>
      </c>
      <c r="H205" s="34">
        <v>56.214608372710238</v>
      </c>
      <c r="I205" s="34">
        <v>43.394764346831089</v>
      </c>
      <c r="J205" s="34">
        <v>99.609372719541327</v>
      </c>
      <c r="L205" s="34">
        <v>59.662137961914397</v>
      </c>
      <c r="M205" s="34">
        <v>43.177927440746117</v>
      </c>
      <c r="N205" s="34">
        <v>102.84006540266051</v>
      </c>
      <c r="P205" s="34">
        <f t="shared" si="96"/>
        <v>56.77242652174607</v>
      </c>
      <c r="Q205" s="34">
        <f t="shared" si="97"/>
        <v>41.681386657679219</v>
      </c>
      <c r="R205" s="34">
        <f t="shared" si="95"/>
        <v>98.453813179425282</v>
      </c>
      <c r="T205" s="34">
        <f t="shared" si="98"/>
        <v>57.549724285456904</v>
      </c>
      <c r="U205" s="34">
        <f t="shared" si="98"/>
        <v>42.751359481752139</v>
      </c>
      <c r="V205" s="34">
        <f t="shared" si="98"/>
        <v>100.30108376720905</v>
      </c>
    </row>
    <row r="206" spans="2:22" ht="15">
      <c r="B206" s="35" t="s">
        <v>315</v>
      </c>
      <c r="C206" s="35" t="s">
        <v>834</v>
      </c>
      <c r="D206" s="36">
        <f>IFERROR(VLOOKUP(B206,'1061(22)Table'!$B$3:$I$297,8,0),0)</f>
        <v>532808.83661233005</v>
      </c>
      <c r="E206" s="36">
        <f>IFERROR(VLOOKUP(B206,'197 DATA'!$B$5:$M$299,12,0),0)</f>
        <v>329827.93</v>
      </c>
      <c r="F206" s="36">
        <f>IFERROR(VLOOKUP(B206,'197 DATA'!$B$5:$M$299,4,0),0)</f>
        <v>166266.95000000001</v>
      </c>
      <c r="H206" s="34">
        <v>51.075931775859829</v>
      </c>
      <c r="I206" s="34">
        <v>31.853040947926509</v>
      </c>
      <c r="J206" s="34">
        <v>82.92897272378633</v>
      </c>
      <c r="L206" s="34">
        <v>61.808390836639823</v>
      </c>
      <c r="M206" s="34">
        <v>32.982931899393634</v>
      </c>
      <c r="N206" s="34">
        <v>94.791322736033464</v>
      </c>
      <c r="P206" s="34">
        <f t="shared" si="96"/>
        <v>61.903614830619205</v>
      </c>
      <c r="Q206" s="34">
        <f t="shared" si="97"/>
        <v>31.205741829874214</v>
      </c>
      <c r="R206" s="34">
        <f t="shared" si="95"/>
        <v>93.109356660493418</v>
      </c>
      <c r="T206" s="34">
        <f t="shared" si="98"/>
        <v>58.262645814372952</v>
      </c>
      <c r="U206" s="34">
        <f t="shared" si="98"/>
        <v>32.013904892398116</v>
      </c>
      <c r="V206" s="34">
        <f t="shared" si="98"/>
        <v>90.276550706771062</v>
      </c>
    </row>
    <row r="207" spans="2:22" ht="15">
      <c r="B207" s="35" t="s">
        <v>317</v>
      </c>
      <c r="C207" s="35" t="s">
        <v>835</v>
      </c>
      <c r="D207" s="36">
        <f>IFERROR(VLOOKUP(B207,'1061(22)Table'!$B$3:$I$297,8,0),0)</f>
        <v>2719968.5362555799</v>
      </c>
      <c r="E207" s="36">
        <f>IFERROR(VLOOKUP(B207,'197 DATA'!$B$5:$M$299,12,0),0)</f>
        <v>1600359.47</v>
      </c>
      <c r="F207" s="36">
        <f>IFERROR(VLOOKUP(B207,'197 DATA'!$B$5:$M$299,4,0),0)</f>
        <v>1055111.82</v>
      </c>
      <c r="H207" s="34">
        <v>58.672339847148592</v>
      </c>
      <c r="I207" s="34">
        <v>42.329420298963598</v>
      </c>
      <c r="J207" s="34">
        <v>101.00176014611219</v>
      </c>
      <c r="L207" s="34">
        <v>60.276451267983788</v>
      </c>
      <c r="M207" s="34">
        <v>42.087348899148736</v>
      </c>
      <c r="N207" s="34">
        <v>102.36380016713252</v>
      </c>
      <c r="P207" s="34">
        <f t="shared" si="96"/>
        <v>58.837425825635478</v>
      </c>
      <c r="Q207" s="34">
        <f t="shared" si="97"/>
        <v>38.791324455999415</v>
      </c>
      <c r="R207" s="34">
        <f t="shared" si="95"/>
        <v>97.628750281634893</v>
      </c>
      <c r="T207" s="34">
        <f t="shared" si="98"/>
        <v>59.262072313589293</v>
      </c>
      <c r="U207" s="34">
        <f t="shared" si="98"/>
        <v>41.069364551370583</v>
      </c>
      <c r="V207" s="34">
        <f t="shared" si="98"/>
        <v>100.33143686495987</v>
      </c>
    </row>
    <row r="208" spans="2:22" ht="15">
      <c r="B208" s="35" t="s">
        <v>319</v>
      </c>
      <c r="C208" s="35" t="s">
        <v>836</v>
      </c>
      <c r="D208" s="36">
        <f>IFERROR(VLOOKUP(B208,'1061(22)Table'!$B$3:$I$297,8,0),0)</f>
        <v>3812474.43205718</v>
      </c>
      <c r="E208" s="36">
        <f>IFERROR(VLOOKUP(B208,'197 DATA'!$B$5:$M$299,12,0),0)</f>
        <v>2238443.35</v>
      </c>
      <c r="F208" s="36">
        <f>IFERROR(VLOOKUP(B208,'197 DATA'!$B$5:$M$299,4,0),0)</f>
        <v>17914.64</v>
      </c>
      <c r="H208" s="34">
        <v>57.884204386023342</v>
      </c>
      <c r="I208" s="34">
        <v>41.728761175077835</v>
      </c>
      <c r="J208" s="34">
        <v>99.612965561101177</v>
      </c>
      <c r="L208" s="34">
        <v>1.6265520733332188</v>
      </c>
      <c r="M208" s="34">
        <v>41.520223574493492</v>
      </c>
      <c r="N208" s="34">
        <v>43.146775647826715</v>
      </c>
      <c r="P208" s="34">
        <f t="shared" si="96"/>
        <v>58.713661950833185</v>
      </c>
      <c r="Q208" s="34">
        <f t="shared" si="97"/>
        <v>0.46989534800193816</v>
      </c>
      <c r="R208" s="34">
        <f t="shared" si="95"/>
        <v>59.183557298835126</v>
      </c>
      <c r="T208" s="34">
        <f t="shared" si="98"/>
        <v>39.408139470063247</v>
      </c>
      <c r="U208" s="34">
        <f t="shared" si="98"/>
        <v>27.906293365857753</v>
      </c>
      <c r="V208" s="34">
        <f t="shared" si="98"/>
        <v>67.314432835921011</v>
      </c>
    </row>
    <row r="209" spans="2:22" ht="15">
      <c r="B209" s="35" t="s">
        <v>321</v>
      </c>
      <c r="C209" s="35" t="s">
        <v>837</v>
      </c>
      <c r="D209" s="36">
        <f>IFERROR(VLOOKUP(B209,'1061(22)Table'!$B$3:$I$297,8,0),0)</f>
        <v>1183858.99392656</v>
      </c>
      <c r="E209" s="36">
        <f>IFERROR(VLOOKUP(B209,'197 DATA'!$B$5:$M$299,12,0),0)</f>
        <v>742816.78999999992</v>
      </c>
      <c r="F209" s="36">
        <f>IFERROR(VLOOKUP(B209,'197 DATA'!$B$5:$M$299,4,0),0)</f>
        <v>417581.65</v>
      </c>
      <c r="H209" s="34">
        <v>59.856891541991843</v>
      </c>
      <c r="I209" s="34">
        <v>37.653562778654603</v>
      </c>
      <c r="J209" s="34">
        <v>97.510454320646446</v>
      </c>
      <c r="L209" s="34">
        <v>65.370168080153519</v>
      </c>
      <c r="M209" s="34">
        <v>37.468139383287216</v>
      </c>
      <c r="N209" s="34">
        <v>102.83830746344074</v>
      </c>
      <c r="P209" s="34">
        <f t="shared" si="96"/>
        <v>62.745377093961586</v>
      </c>
      <c r="Q209" s="34">
        <f t="shared" si="97"/>
        <v>35.272921196044436</v>
      </c>
      <c r="R209" s="34">
        <f t="shared" si="95"/>
        <v>98.018298290006015</v>
      </c>
      <c r="T209" s="34">
        <f t="shared" si="98"/>
        <v>62.657478905368983</v>
      </c>
      <c r="U209" s="34">
        <f t="shared" si="98"/>
        <v>36.798207785995416</v>
      </c>
      <c r="V209" s="34">
        <f t="shared" si="98"/>
        <v>99.455686691364392</v>
      </c>
    </row>
    <row r="210" spans="2:22" ht="15">
      <c r="B210" s="37" t="s">
        <v>838</v>
      </c>
      <c r="C210" s="33" t="s">
        <v>839</v>
      </c>
      <c r="D210" s="38">
        <f>SUM(D203:D209)</f>
        <v>15097063.01383232</v>
      </c>
      <c r="E210" s="38">
        <f t="shared" ref="E210:F210" si="99">SUM(E203:E209)</f>
        <v>8817027.1099999994</v>
      </c>
      <c r="F210" s="38">
        <f t="shared" si="99"/>
        <v>4491039.13</v>
      </c>
      <c r="G210" s="30"/>
      <c r="H210" s="39">
        <v>57.332617360391581</v>
      </c>
      <c r="I210" s="39">
        <v>41.822570404669975</v>
      </c>
      <c r="J210" s="39">
        <v>99.155187765061555</v>
      </c>
      <c r="K210" s="30"/>
      <c r="L210" s="39">
        <v>42.581442210933858</v>
      </c>
      <c r="M210" s="39">
        <v>41.662857933199966</v>
      </c>
      <c r="N210" s="39">
        <v>84.244300144133831</v>
      </c>
      <c r="O210" s="30"/>
      <c r="P210" s="39">
        <f t="shared" si="96"/>
        <v>58.402267394138917</v>
      </c>
      <c r="Q210" s="39">
        <f t="shared" si="97"/>
        <v>29.747767005312181</v>
      </c>
      <c r="R210" s="39">
        <f t="shared" si="95"/>
        <v>88.150034399451101</v>
      </c>
      <c r="S210" s="30"/>
      <c r="T210" s="39">
        <f t="shared" si="98"/>
        <v>52.772108988488121</v>
      </c>
      <c r="U210" s="39">
        <f t="shared" si="98"/>
        <v>37.74439844772737</v>
      </c>
      <c r="V210" s="39">
        <f t="shared" si="98"/>
        <v>90.516507436215491</v>
      </c>
    </row>
    <row r="211" spans="2:22" ht="15">
      <c r="B211" s="32" t="s">
        <v>840</v>
      </c>
      <c r="C211" s="33"/>
      <c r="D211" s="36"/>
      <c r="E211" s="36"/>
      <c r="F211" s="36"/>
      <c r="H211" s="34"/>
      <c r="I211" s="34"/>
      <c r="J211" s="34"/>
      <c r="L211" s="34"/>
      <c r="M211" s="34"/>
      <c r="N211" s="34"/>
      <c r="P211" s="34"/>
      <c r="Q211" s="34"/>
      <c r="R211" s="34"/>
      <c r="T211" s="34"/>
      <c r="U211" s="34"/>
      <c r="V211" s="34"/>
    </row>
    <row r="212" spans="2:22" ht="15">
      <c r="B212" s="35" t="s">
        <v>323</v>
      </c>
      <c r="C212" s="35" t="s">
        <v>841</v>
      </c>
      <c r="D212" s="36">
        <f>IFERROR(VLOOKUP(B212,'1061(22)Table'!$B$3:$I$297,8,0),0)</f>
        <v>35601.488086600002</v>
      </c>
      <c r="E212" s="36">
        <f>IFERROR(VLOOKUP(B212,'197 DATA'!$B$5:$M$299,12,0),0)</f>
        <v>23183.859999999997</v>
      </c>
      <c r="F212" s="36">
        <f>IFERROR(VLOOKUP(B212,'197 DATA'!$B$5:$M$299,4,0),0)</f>
        <v>12658.73</v>
      </c>
      <c r="H212" s="34">
        <v>63.52675</v>
      </c>
      <c r="I212" s="34">
        <v>36.916305555555553</v>
      </c>
      <c r="J212" s="34">
        <v>100.44305555555556</v>
      </c>
      <c r="L212" s="34">
        <v>65.222930417845845</v>
      </c>
      <c r="M212" s="34">
        <v>36.914167751150984</v>
      </c>
      <c r="N212" s="34">
        <v>102.13709816899683</v>
      </c>
      <c r="P212" s="34">
        <f t="shared" ref="P212:P220" si="100">IFERROR(IF(E212&gt;0,E212/D212*100,0),0)</f>
        <v>65.120480199045787</v>
      </c>
      <c r="Q212" s="34">
        <f t="shared" ref="Q212:Q220" si="101">IFERROR(IF(F212&gt;0,F212/D212*100,0),0)</f>
        <v>35.556744058585025</v>
      </c>
      <c r="R212" s="34">
        <f t="shared" si="95"/>
        <v>100.67722425763081</v>
      </c>
      <c r="T212" s="34">
        <f t="shared" ref="T212:T220" si="102">IF(AND(H212&gt;0,L212&gt;0,L212&gt;0),AVERAGE(H212,L212,P212),AVERAGE(L212,P212))</f>
        <v>64.623386872297203</v>
      </c>
      <c r="U212" s="34">
        <f t="shared" ref="U212:U220" si="103">IF(AND(I212&gt;0,M212&gt;0,M212&gt;0),AVERAGE(I212,M212,Q212),AVERAGE(M212,Q212))</f>
        <v>36.462405788430523</v>
      </c>
      <c r="V212" s="34">
        <f t="shared" ref="V212:V220" si="104">IF(AND(J212&gt;0,N212&gt;0,N212&gt;0),AVERAGE(J212,N212,R212),AVERAGE(N212,R212))</f>
        <v>101.08579266072773</v>
      </c>
    </row>
    <row r="213" spans="2:22" ht="15">
      <c r="B213" s="35" t="s">
        <v>325</v>
      </c>
      <c r="C213" s="35" t="s">
        <v>842</v>
      </c>
      <c r="D213" s="36">
        <f>IFERROR(VLOOKUP(B213,'1061(22)Table'!$B$3:$I$297,8,0),0)</f>
        <v>1185815.1428195201</v>
      </c>
      <c r="E213" s="36">
        <f>IFERROR(VLOOKUP(B213,'197 DATA'!$B$5:$M$299,12,0),0)</f>
        <v>773002.2300000001</v>
      </c>
      <c r="F213" s="36">
        <f>IFERROR(VLOOKUP(B213,'197 DATA'!$B$5:$M$299,4,0),0)</f>
        <v>417910.35</v>
      </c>
      <c r="H213" s="34">
        <v>66.966911129417909</v>
      </c>
      <c r="I213" s="34">
        <v>38.031364905865097</v>
      </c>
      <c r="J213" s="34">
        <v>104.998276035283</v>
      </c>
      <c r="L213" s="34">
        <v>77.726601448878412</v>
      </c>
      <c r="M213" s="34">
        <v>37.510920510666665</v>
      </c>
      <c r="N213" s="34">
        <v>115.23752195954508</v>
      </c>
      <c r="P213" s="34">
        <f t="shared" si="100"/>
        <v>65.187414301526616</v>
      </c>
      <c r="Q213" s="34">
        <f t="shared" si="101"/>
        <v>35.242453474352835</v>
      </c>
      <c r="R213" s="34">
        <f t="shared" si="95"/>
        <v>100.42986777587944</v>
      </c>
      <c r="T213" s="34">
        <f t="shared" si="102"/>
        <v>69.960308959940974</v>
      </c>
      <c r="U213" s="34">
        <f t="shared" si="103"/>
        <v>36.928246296961532</v>
      </c>
      <c r="V213" s="34">
        <f t="shared" si="104"/>
        <v>106.88855525690251</v>
      </c>
    </row>
    <row r="214" spans="2:22" ht="15">
      <c r="B214" s="35" t="s">
        <v>327</v>
      </c>
      <c r="C214" s="35" t="s">
        <v>843</v>
      </c>
      <c r="D214" s="36">
        <f>IFERROR(VLOOKUP(B214,'1061(22)Table'!$B$3:$I$297,8,0),0)</f>
        <v>673982.99846399995</v>
      </c>
      <c r="E214" s="36">
        <f>IFERROR(VLOOKUP(B214,'197 DATA'!$B$5:$M$299,12,0),0)</f>
        <v>438875.86000000004</v>
      </c>
      <c r="F214" s="36">
        <f>IFERROR(VLOOKUP(B214,'197 DATA'!$B$5:$M$299,4,0),0)</f>
        <v>228479.3</v>
      </c>
      <c r="H214" s="34">
        <v>65.446520342787323</v>
      </c>
      <c r="I214" s="34">
        <v>37.622476550171683</v>
      </c>
      <c r="J214" s="34">
        <v>103.06899689295901</v>
      </c>
      <c r="L214" s="34">
        <v>68.886083567668365</v>
      </c>
      <c r="M214" s="34">
        <v>37.19171621793398</v>
      </c>
      <c r="N214" s="34">
        <v>106.07779978560234</v>
      </c>
      <c r="P214" s="34">
        <f t="shared" si="100"/>
        <v>65.116755318783035</v>
      </c>
      <c r="Q214" s="34">
        <f t="shared" si="101"/>
        <v>33.899861052979361</v>
      </c>
      <c r="R214" s="34">
        <f t="shared" si="95"/>
        <v>99.016616371762396</v>
      </c>
      <c r="T214" s="34">
        <f t="shared" si="102"/>
        <v>66.48311974307957</v>
      </c>
      <c r="U214" s="34">
        <f t="shared" si="103"/>
        <v>36.238017940361679</v>
      </c>
      <c r="V214" s="34">
        <f t="shared" si="104"/>
        <v>102.72113768344126</v>
      </c>
    </row>
    <row r="215" spans="2:22" ht="15">
      <c r="B215" s="35" t="s">
        <v>329</v>
      </c>
      <c r="C215" s="35" t="s">
        <v>844</v>
      </c>
      <c r="D215" s="36">
        <f>IFERROR(VLOOKUP(B215,'1061(22)Table'!$B$3:$I$297,8,0),0)</f>
        <v>1144436.2306963401</v>
      </c>
      <c r="E215" s="36">
        <f>IFERROR(VLOOKUP(B215,'197 DATA'!$B$5:$M$299,12,0),0)</f>
        <v>733744.56</v>
      </c>
      <c r="F215" s="36">
        <f>IFERROR(VLOOKUP(B215,'197 DATA'!$B$5:$M$299,4,0),0)</f>
        <v>338535.54</v>
      </c>
      <c r="H215" s="34">
        <v>64.744583263907074</v>
      </c>
      <c r="I215" s="34">
        <v>39.27503808526339</v>
      </c>
      <c r="J215" s="34">
        <v>104.01962134917046</v>
      </c>
      <c r="L215" s="34">
        <v>88.835002076334519</v>
      </c>
      <c r="M215" s="34">
        <v>38.729907203472088</v>
      </c>
      <c r="N215" s="34">
        <v>127.56490927980661</v>
      </c>
      <c r="P215" s="34">
        <f t="shared" si="100"/>
        <v>64.11406248066335</v>
      </c>
      <c r="Q215" s="34">
        <f t="shared" si="101"/>
        <v>29.580987644371909</v>
      </c>
      <c r="R215" s="34">
        <f t="shared" si="95"/>
        <v>93.695050125035266</v>
      </c>
      <c r="T215" s="34">
        <f t="shared" si="102"/>
        <v>72.564549273634967</v>
      </c>
      <c r="U215" s="34">
        <f t="shared" si="103"/>
        <v>35.861977644369126</v>
      </c>
      <c r="V215" s="34">
        <f t="shared" si="104"/>
        <v>108.42652691800411</v>
      </c>
    </row>
    <row r="216" spans="2:22" ht="15">
      <c r="B216" s="35" t="s">
        <v>331</v>
      </c>
      <c r="C216" s="35" t="s">
        <v>845</v>
      </c>
      <c r="D216" s="36">
        <f>IFERROR(VLOOKUP(B216,'1061(22)Table'!$B$3:$I$297,8,0),0)</f>
        <v>662709.88316444005</v>
      </c>
      <c r="E216" s="36">
        <f>IFERROR(VLOOKUP(B216,'197 DATA'!$B$5:$M$299,12,0),0)</f>
        <v>391757.14999999997</v>
      </c>
      <c r="F216" s="36">
        <f>IFERROR(VLOOKUP(B216,'197 DATA'!$B$5:$M$299,4,0),0)</f>
        <v>117080.64</v>
      </c>
      <c r="H216" s="34">
        <v>66.341655089538619</v>
      </c>
      <c r="I216" s="34">
        <v>37.979612598034699</v>
      </c>
      <c r="J216" s="34">
        <v>104.32126768757331</v>
      </c>
      <c r="L216" s="34">
        <v>67.804722745561961</v>
      </c>
      <c r="M216" s="34">
        <v>37.519729993387188</v>
      </c>
      <c r="N216" s="34">
        <v>105.32445273894915</v>
      </c>
      <c r="P216" s="34">
        <f t="shared" si="100"/>
        <v>59.114426984151706</v>
      </c>
      <c r="Q216" s="34">
        <f t="shared" si="101"/>
        <v>17.666952459036807</v>
      </c>
      <c r="R216" s="34">
        <f t="shared" si="95"/>
        <v>76.781379443188513</v>
      </c>
      <c r="T216" s="34">
        <f t="shared" si="102"/>
        <v>64.420268273084091</v>
      </c>
      <c r="U216" s="34">
        <f t="shared" si="103"/>
        <v>31.05543168348623</v>
      </c>
      <c r="V216" s="34">
        <f t="shared" si="104"/>
        <v>95.475699956570338</v>
      </c>
    </row>
    <row r="217" spans="2:22" ht="15">
      <c r="B217" s="35" t="s">
        <v>333</v>
      </c>
      <c r="C217" s="35" t="s">
        <v>846</v>
      </c>
      <c r="D217" s="36">
        <f>IFERROR(VLOOKUP(B217,'1061(22)Table'!$B$3:$I$297,8,0),0)</f>
        <v>2046915.0647080999</v>
      </c>
      <c r="E217" s="36">
        <f>IFERROR(VLOOKUP(B217,'197 DATA'!$B$5:$M$299,12,0),0)</f>
        <v>1241108.04</v>
      </c>
      <c r="F217" s="36">
        <f>IFERROR(VLOOKUP(B217,'197 DATA'!$B$5:$M$299,4,0),0)</f>
        <v>645853.64</v>
      </c>
      <c r="H217" s="34">
        <v>64.807256126446262</v>
      </c>
      <c r="I217" s="34">
        <v>37.478948755307421</v>
      </c>
      <c r="J217" s="34">
        <v>102.28620488175369</v>
      </c>
      <c r="L217" s="34">
        <v>60.915674054187321</v>
      </c>
      <c r="M217" s="34">
        <v>33.683713256143754</v>
      </c>
      <c r="N217" s="34">
        <v>94.599387310331082</v>
      </c>
      <c r="P217" s="34">
        <f t="shared" si="100"/>
        <v>60.63309911576561</v>
      </c>
      <c r="Q217" s="34">
        <f t="shared" si="101"/>
        <v>31.552537334620766</v>
      </c>
      <c r="R217" s="34">
        <f t="shared" si="95"/>
        <v>92.185636450386369</v>
      </c>
      <c r="T217" s="34">
        <f t="shared" si="102"/>
        <v>62.118676432133064</v>
      </c>
      <c r="U217" s="34">
        <f t="shared" si="103"/>
        <v>34.238399782023983</v>
      </c>
      <c r="V217" s="34">
        <f t="shared" si="104"/>
        <v>96.357076214157061</v>
      </c>
    </row>
    <row r="218" spans="2:22" ht="15">
      <c r="B218" s="35" t="s">
        <v>335</v>
      </c>
      <c r="C218" s="35" t="s">
        <v>847</v>
      </c>
      <c r="D218" s="36">
        <f>IFERROR(VLOOKUP(B218,'1061(22)Table'!$B$3:$I$297,8,0),0)</f>
        <v>916577.86432992003</v>
      </c>
      <c r="E218" s="36">
        <f>IFERROR(VLOOKUP(B218,'197 DATA'!$B$5:$M$299,12,0),0)</f>
        <v>597107.29</v>
      </c>
      <c r="F218" s="36">
        <f>IFERROR(VLOOKUP(B218,'197 DATA'!$B$5:$M$299,4,0),0)</f>
        <v>310930.59999999998</v>
      </c>
      <c r="H218" s="34">
        <v>66.401633750000016</v>
      </c>
      <c r="I218" s="34">
        <v>37.764948750000002</v>
      </c>
      <c r="J218" s="34">
        <v>104.16658250000002</v>
      </c>
      <c r="L218" s="34">
        <v>72.419912258547313</v>
      </c>
      <c r="M218" s="34">
        <v>37.442377784852752</v>
      </c>
      <c r="N218" s="34">
        <v>109.86229004340007</v>
      </c>
      <c r="P218" s="34">
        <f t="shared" si="100"/>
        <v>65.145288058699265</v>
      </c>
      <c r="Q218" s="34">
        <f t="shared" si="101"/>
        <v>33.92298811703369</v>
      </c>
      <c r="R218" s="34">
        <f t="shared" si="95"/>
        <v>99.068276175732962</v>
      </c>
      <c r="T218" s="34">
        <f t="shared" si="102"/>
        <v>67.988944689082203</v>
      </c>
      <c r="U218" s="34">
        <f t="shared" si="103"/>
        <v>36.37677155062881</v>
      </c>
      <c r="V218" s="34">
        <f t="shared" si="104"/>
        <v>104.36571623971103</v>
      </c>
    </row>
    <row r="219" spans="2:22" ht="15">
      <c r="B219" s="35" t="s">
        <v>337</v>
      </c>
      <c r="C219" s="35" t="s">
        <v>848</v>
      </c>
      <c r="D219" s="36">
        <f>IFERROR(VLOOKUP(B219,'1061(22)Table'!$B$3:$I$297,8,0),0)</f>
        <v>1228153.53917136</v>
      </c>
      <c r="E219" s="36">
        <f>IFERROR(VLOOKUP(B219,'197 DATA'!$B$5:$M$299,12,0),0)</f>
        <v>798523.17999999993</v>
      </c>
      <c r="F219" s="36">
        <f>IFERROR(VLOOKUP(B219,'197 DATA'!$B$5:$M$299,4,0),0)</f>
        <v>435309.31</v>
      </c>
      <c r="H219" s="34">
        <v>66.586588679245281</v>
      </c>
      <c r="I219" s="34">
        <v>37.95167672955975</v>
      </c>
      <c r="J219" s="34">
        <v>104.53826540880503</v>
      </c>
      <c r="L219" s="34">
        <v>100.49917810616755</v>
      </c>
      <c r="M219" s="34">
        <v>37.447483805898621</v>
      </c>
      <c r="N219" s="34">
        <v>137.94666191206616</v>
      </c>
      <c r="P219" s="34">
        <f t="shared" si="100"/>
        <v>65.018188242063502</v>
      </c>
      <c r="Q219" s="34">
        <f t="shared" si="101"/>
        <v>35.444209222708821</v>
      </c>
      <c r="R219" s="34">
        <f t="shared" si="95"/>
        <v>100.46239746477232</v>
      </c>
      <c r="T219" s="34">
        <f t="shared" si="102"/>
        <v>77.367985009158772</v>
      </c>
      <c r="U219" s="34">
        <f t="shared" si="103"/>
        <v>36.947789919389066</v>
      </c>
      <c r="V219" s="34">
        <f t="shared" si="104"/>
        <v>114.31577492854784</v>
      </c>
    </row>
    <row r="220" spans="2:22" ht="15">
      <c r="B220" s="37" t="s">
        <v>849</v>
      </c>
      <c r="C220" s="33" t="s">
        <v>850</v>
      </c>
      <c r="D220" s="38">
        <f>SUM(D212:D219)</f>
        <v>7894192.2114402801</v>
      </c>
      <c r="E220" s="38">
        <f t="shared" ref="E220:F220" si="105">SUM(E212:E219)</f>
        <v>4997302.17</v>
      </c>
      <c r="F220" s="38">
        <f t="shared" si="105"/>
        <v>2506758.11</v>
      </c>
      <c r="G220" s="30"/>
      <c r="H220" s="39">
        <v>65.745515300987407</v>
      </c>
      <c r="I220" s="39">
        <v>37.910402882679264</v>
      </c>
      <c r="J220" s="39">
        <v>103.65591818366667</v>
      </c>
      <c r="K220" s="30"/>
      <c r="L220" s="39">
        <v>74.421501298178015</v>
      </c>
      <c r="M220" s="39">
        <v>36.382897741744543</v>
      </c>
      <c r="N220" s="39">
        <v>110.80439903992256</v>
      </c>
      <c r="O220" s="30"/>
      <c r="P220" s="39">
        <f t="shared" si="100"/>
        <v>63.303527912050313</v>
      </c>
      <c r="Q220" s="39">
        <f t="shared" si="101"/>
        <v>31.754460024006008</v>
      </c>
      <c r="R220" s="39">
        <f t="shared" si="95"/>
        <v>95.057987936056321</v>
      </c>
      <c r="S220" s="30"/>
      <c r="T220" s="39">
        <f t="shared" si="102"/>
        <v>67.823514837071912</v>
      </c>
      <c r="U220" s="39">
        <f t="shared" si="103"/>
        <v>35.349253549476607</v>
      </c>
      <c r="V220" s="39">
        <f t="shared" si="104"/>
        <v>103.17276838654853</v>
      </c>
    </row>
    <row r="221" spans="2:22" ht="15">
      <c r="B221" s="32" t="s">
        <v>851</v>
      </c>
      <c r="C221" s="33"/>
      <c r="D221" s="36"/>
      <c r="E221" s="36"/>
      <c r="F221" s="36"/>
      <c r="H221" s="34"/>
      <c r="I221" s="34"/>
      <c r="J221" s="34"/>
      <c r="L221" s="34"/>
      <c r="M221" s="34"/>
      <c r="N221" s="34"/>
      <c r="P221" s="34"/>
      <c r="Q221" s="34"/>
      <c r="R221" s="34"/>
      <c r="T221" s="34"/>
      <c r="U221" s="34"/>
      <c r="V221" s="34"/>
    </row>
    <row r="222" spans="2:22" ht="15">
      <c r="B222" s="35" t="s">
        <v>339</v>
      </c>
      <c r="C222" s="35" t="s">
        <v>852</v>
      </c>
      <c r="D222" s="36">
        <f>IFERROR(VLOOKUP(B222,'1061(22)Table'!$B$3:$I$297,8,0),0)</f>
        <v>2763507.5815706998</v>
      </c>
      <c r="E222" s="36">
        <f>IFERROR(VLOOKUP(B222,'197 DATA'!$B$5:$M$299,12,0),0)</f>
        <v>1830727.8499999999</v>
      </c>
      <c r="F222" s="36">
        <f>IFERROR(VLOOKUP(B222,'197 DATA'!$B$5:$M$299,4,0),0)</f>
        <v>915295.49</v>
      </c>
      <c r="H222" s="34">
        <v>65.662933268554511</v>
      </c>
      <c r="I222" s="34">
        <v>37.635584290281528</v>
      </c>
      <c r="J222" s="34">
        <v>103.29851755883604</v>
      </c>
      <c r="L222" s="34">
        <v>69.517755322140601</v>
      </c>
      <c r="M222" s="34">
        <v>35.632780858050339</v>
      </c>
      <c r="N222" s="34">
        <v>105.15053618019094</v>
      </c>
      <c r="P222" s="34">
        <f t="shared" ref="P222:P228" si="106">IFERROR(IF(E222&gt;0,E222/D222*100,0),0)</f>
        <v>66.246528947804279</v>
      </c>
      <c r="Q222" s="34">
        <f t="shared" ref="Q222:Q228" si="107">IFERROR(IF(F222&gt;0,F222/D222*100,0),0)</f>
        <v>33.120788092058426</v>
      </c>
      <c r="R222" s="34">
        <f t="shared" si="95"/>
        <v>99.367317039862712</v>
      </c>
      <c r="T222" s="34">
        <f t="shared" ref="T222:V228" si="108">IF(AND(H222&gt;0,L222&gt;0,L222&gt;0),AVERAGE(H222,L222,P222),AVERAGE(L222,P222))</f>
        <v>67.142405846166469</v>
      </c>
      <c r="U222" s="34">
        <f t="shared" si="108"/>
        <v>35.4630510801301</v>
      </c>
      <c r="V222" s="34">
        <f t="shared" si="108"/>
        <v>102.60545692629655</v>
      </c>
    </row>
    <row r="223" spans="2:22" ht="15">
      <c r="B223" s="46" t="s">
        <v>341</v>
      </c>
      <c r="C223" s="4" t="s">
        <v>853</v>
      </c>
      <c r="D223" s="36">
        <f>IFERROR(VLOOKUP(B223,'1061(22)Table'!$B$3:$I$297,8,0),0)</f>
        <v>593499.84035379998</v>
      </c>
      <c r="E223" s="36">
        <f>IFERROR(VLOOKUP(B223,'197 DATA'!$B$5:$M$299,12,0),0)</f>
        <v>392463.19000000006</v>
      </c>
      <c r="F223" s="36">
        <f>IFERROR(VLOOKUP(B223,'197 DATA'!$B$5:$M$299,4,0),0)</f>
        <v>188593.12</v>
      </c>
      <c r="H223" s="34">
        <v>61.811775543643535</v>
      </c>
      <c r="I223" s="34">
        <v>31.858443805063029</v>
      </c>
      <c r="J223" s="34">
        <v>93.670219348706567</v>
      </c>
      <c r="L223" s="34">
        <v>66.139118394080185</v>
      </c>
      <c r="M223" s="34">
        <v>32.71725841258823</v>
      </c>
      <c r="N223" s="34">
        <v>98.856376806668408</v>
      </c>
      <c r="P223" s="34">
        <f t="shared" si="106"/>
        <v>66.126924274493987</v>
      </c>
      <c r="Q223" s="34">
        <f t="shared" si="107"/>
        <v>31.776439887089936</v>
      </c>
      <c r="R223" s="34">
        <f t="shared" si="95"/>
        <v>97.903364161583923</v>
      </c>
      <c r="T223" s="34">
        <f t="shared" si="108"/>
        <v>64.692606070739245</v>
      </c>
      <c r="U223" s="34">
        <f t="shared" si="108"/>
        <v>32.117380701580394</v>
      </c>
      <c r="V223" s="34">
        <f t="shared" si="108"/>
        <v>96.809986772319633</v>
      </c>
    </row>
    <row r="224" spans="2:22" ht="15">
      <c r="B224" s="35" t="s">
        <v>343</v>
      </c>
      <c r="C224" s="35" t="s">
        <v>854</v>
      </c>
      <c r="D224" s="36">
        <f>IFERROR(VLOOKUP(B224,'1061(22)Table'!$B$3:$I$297,8,0),0)</f>
        <v>487679.20138470002</v>
      </c>
      <c r="E224" s="36">
        <f>IFERROR(VLOOKUP(B224,'197 DATA'!$B$5:$M$299,12,0),0)</f>
        <v>322641.2</v>
      </c>
      <c r="F224" s="36">
        <f>IFERROR(VLOOKUP(B224,'197 DATA'!$B$5:$M$299,4,0),0)</f>
        <v>168283.76</v>
      </c>
      <c r="H224" s="34">
        <v>56.68182407571075</v>
      </c>
      <c r="I224" s="34">
        <v>35.350207552332762</v>
      </c>
      <c r="J224" s="34">
        <v>92.032031628043512</v>
      </c>
      <c r="L224" s="34">
        <v>61.174543680487581</v>
      </c>
      <c r="M224" s="34">
        <v>36.65424594948751</v>
      </c>
      <c r="N224" s="34">
        <v>97.828789629975091</v>
      </c>
      <c r="P224" s="34">
        <f t="shared" si="106"/>
        <v>66.158490885792006</v>
      </c>
      <c r="Q224" s="34">
        <f t="shared" si="107"/>
        <v>34.50706110126918</v>
      </c>
      <c r="R224" s="34">
        <f t="shared" si="95"/>
        <v>100.66555198706118</v>
      </c>
      <c r="T224" s="34">
        <f t="shared" si="108"/>
        <v>61.338286213996774</v>
      </c>
      <c r="U224" s="34">
        <f t="shared" si="108"/>
        <v>35.503838201029822</v>
      </c>
      <c r="V224" s="34">
        <f t="shared" si="108"/>
        <v>96.842124415026589</v>
      </c>
    </row>
    <row r="225" spans="2:22" ht="15">
      <c r="B225" s="35" t="s">
        <v>345</v>
      </c>
      <c r="C225" s="35" t="s">
        <v>855</v>
      </c>
      <c r="D225" s="36">
        <f>IFERROR(VLOOKUP(B225,'1061(22)Table'!$B$3:$I$297,8,0),0)</f>
        <v>496757.28053364001</v>
      </c>
      <c r="E225" s="36">
        <f>IFERROR(VLOOKUP(B225,'197 DATA'!$B$5:$M$299,12,0),0)</f>
        <v>346097.15</v>
      </c>
      <c r="F225" s="36">
        <f>IFERROR(VLOOKUP(B225,'197 DATA'!$B$5:$M$299,4,0),0)</f>
        <v>119117.16</v>
      </c>
      <c r="H225" s="34">
        <v>55.337977777777766</v>
      </c>
      <c r="I225" s="34">
        <v>26.137722222222219</v>
      </c>
      <c r="J225" s="34">
        <v>81.475699999999989</v>
      </c>
      <c r="L225" s="34">
        <v>70.401051259591128</v>
      </c>
      <c r="M225" s="34">
        <v>29.96711049248011</v>
      </c>
      <c r="N225" s="34">
        <v>100.36816175207125</v>
      </c>
      <c r="P225" s="34">
        <f t="shared" si="106"/>
        <v>69.671278824178728</v>
      </c>
      <c r="Q225" s="34">
        <f t="shared" si="107"/>
        <v>23.978945989888413</v>
      </c>
      <c r="R225" s="34">
        <f t="shared" si="95"/>
        <v>93.650224814067144</v>
      </c>
      <c r="T225" s="34">
        <f t="shared" si="108"/>
        <v>65.136769287182531</v>
      </c>
      <c r="U225" s="34">
        <f t="shared" si="108"/>
        <v>26.694592901530246</v>
      </c>
      <c r="V225" s="34">
        <f t="shared" si="108"/>
        <v>91.831362188712788</v>
      </c>
    </row>
    <row r="226" spans="2:22" ht="15">
      <c r="B226" s="35" t="s">
        <v>347</v>
      </c>
      <c r="C226" s="35" t="s">
        <v>856</v>
      </c>
      <c r="D226" s="36">
        <f>IFERROR(VLOOKUP(B226,'1061(22)Table'!$B$3:$I$297,8,0),0)</f>
        <v>445653.88107914</v>
      </c>
      <c r="E226" s="36">
        <f>IFERROR(VLOOKUP(B226,'197 DATA'!$B$5:$M$299,12,0),0)</f>
        <v>278424.59000000003</v>
      </c>
      <c r="F226" s="36">
        <f>IFERROR(VLOOKUP(B226,'197 DATA'!$B$5:$M$299,4,0),0)</f>
        <v>1263.8599999999999</v>
      </c>
      <c r="H226" s="34">
        <v>47.05132229123533</v>
      </c>
      <c r="I226" s="34">
        <v>26.554877846790891</v>
      </c>
      <c r="J226" s="34">
        <v>73.606200138026225</v>
      </c>
      <c r="L226" s="34">
        <v>1.8431476874143857</v>
      </c>
      <c r="M226" s="34">
        <v>33.516440045226382</v>
      </c>
      <c r="N226" s="34">
        <v>35.359587732640769</v>
      </c>
      <c r="P226" s="34">
        <f t="shared" si="106"/>
        <v>62.475522332668056</v>
      </c>
      <c r="Q226" s="34">
        <f t="shared" si="107"/>
        <v>0.28359676728038219</v>
      </c>
      <c r="R226" s="34">
        <f t="shared" si="95"/>
        <v>62.759119099948435</v>
      </c>
      <c r="T226" s="34">
        <f t="shared" si="108"/>
        <v>37.12333077043926</v>
      </c>
      <c r="U226" s="34">
        <f t="shared" si="108"/>
        <v>20.118304886432551</v>
      </c>
      <c r="V226" s="34">
        <f t="shared" si="108"/>
        <v>57.241635656871807</v>
      </c>
    </row>
    <row r="227" spans="2:22" ht="15">
      <c r="B227" s="35" t="s">
        <v>349</v>
      </c>
      <c r="C227" s="35" t="s">
        <v>857</v>
      </c>
      <c r="D227" s="36">
        <f>IFERROR(VLOOKUP(B227,'1061(22)Table'!$B$3:$I$297,8,0),0)</f>
        <v>0</v>
      </c>
      <c r="E227" s="36">
        <f>IFERROR(VLOOKUP(B227,'197 DATA'!$B$5:$M$299,12,0),0)</f>
        <v>0</v>
      </c>
      <c r="F227" s="36">
        <f>IFERROR(VLOOKUP(B227,'197 DATA'!$B$5:$M$299,4,0),0)</f>
        <v>0</v>
      </c>
      <c r="H227" s="34">
        <v>0</v>
      </c>
      <c r="I227" s="34">
        <v>0</v>
      </c>
      <c r="J227" s="34">
        <v>0</v>
      </c>
      <c r="L227" s="34">
        <v>0</v>
      </c>
      <c r="M227" s="34">
        <v>0</v>
      </c>
      <c r="N227" s="34">
        <v>0</v>
      </c>
      <c r="P227" s="34">
        <f t="shared" si="106"/>
        <v>0</v>
      </c>
      <c r="Q227" s="34">
        <f t="shared" si="107"/>
        <v>0</v>
      </c>
      <c r="R227" s="34">
        <f t="shared" si="95"/>
        <v>0</v>
      </c>
      <c r="T227" s="34">
        <f t="shared" si="108"/>
        <v>0</v>
      </c>
      <c r="U227" s="34">
        <f t="shared" si="108"/>
        <v>0</v>
      </c>
      <c r="V227" s="34">
        <f t="shared" si="108"/>
        <v>0</v>
      </c>
    </row>
    <row r="228" spans="2:22" ht="15">
      <c r="B228" s="37" t="s">
        <v>858</v>
      </c>
      <c r="C228" s="33" t="s">
        <v>859</v>
      </c>
      <c r="D228" s="38">
        <f>SUM(D222:D227)</f>
        <v>4787097.7849219795</v>
      </c>
      <c r="E228" s="38">
        <f t="shared" ref="E228:F228" si="109">SUM(E222:E227)</f>
        <v>3170353.98</v>
      </c>
      <c r="F228" s="38">
        <f t="shared" si="109"/>
        <v>1392553.39</v>
      </c>
      <c r="G228" s="36"/>
      <c r="H228" s="39">
        <v>60.541485771429528</v>
      </c>
      <c r="I228" s="39">
        <v>33.992216439199161</v>
      </c>
      <c r="J228" s="39">
        <v>94.533702210628689</v>
      </c>
      <c r="K228" s="30"/>
      <c r="L228" s="39">
        <v>60.086310002022017</v>
      </c>
      <c r="M228" s="39">
        <v>34.655440235161969</v>
      </c>
      <c r="N228" s="39">
        <v>94.741750237183993</v>
      </c>
      <c r="O228" s="30"/>
      <c r="P228" s="39">
        <f t="shared" si="106"/>
        <v>66.227057027866223</v>
      </c>
      <c r="Q228" s="39">
        <f t="shared" si="107"/>
        <v>29.089721007708551</v>
      </c>
      <c r="R228" s="39">
        <f t="shared" si="95"/>
        <v>95.316778035574771</v>
      </c>
      <c r="S228" s="30"/>
      <c r="T228" s="39">
        <f t="shared" si="108"/>
        <v>62.284950933772585</v>
      </c>
      <c r="U228" s="39">
        <f t="shared" si="108"/>
        <v>32.579125894023228</v>
      </c>
      <c r="V228" s="39">
        <f t="shared" si="108"/>
        <v>94.864076827795813</v>
      </c>
    </row>
    <row r="229" spans="2:22" ht="15">
      <c r="B229" s="40" t="s">
        <v>860</v>
      </c>
      <c r="C229" s="33"/>
      <c r="D229" s="36"/>
      <c r="E229" s="36"/>
      <c r="F229" s="36"/>
      <c r="H229" s="34"/>
      <c r="I229" s="34"/>
      <c r="J229" s="34"/>
      <c r="L229" s="34"/>
      <c r="M229" s="34"/>
      <c r="N229" s="34"/>
      <c r="P229" s="34"/>
      <c r="Q229" s="34"/>
      <c r="R229" s="34"/>
      <c r="T229" s="34"/>
      <c r="U229" s="34"/>
      <c r="V229" s="34"/>
    </row>
    <row r="230" spans="2:22" ht="15">
      <c r="B230" s="35" t="s">
        <v>351</v>
      </c>
      <c r="C230" s="35" t="s">
        <v>861</v>
      </c>
      <c r="D230" s="36">
        <f>IFERROR(VLOOKUP(B230,'1061(22)Table'!$B$3:$I$297,8,0),0)</f>
        <v>1590773.2854434</v>
      </c>
      <c r="E230" s="36">
        <f>IFERROR(VLOOKUP(B230,'197 DATA'!$B$5:$M$299,12,0),0)</f>
        <v>1002717.29</v>
      </c>
      <c r="F230" s="36">
        <f>IFERROR(VLOOKUP(B230,'197 DATA'!$B$5:$M$299,4,0),0)</f>
        <v>590331.01</v>
      </c>
      <c r="H230" s="34">
        <v>61.918083333333328</v>
      </c>
      <c r="I230" s="34">
        <v>30.262276666666672</v>
      </c>
      <c r="J230" s="34">
        <v>92.180360000000007</v>
      </c>
      <c r="L230" s="34">
        <v>66.780756055894912</v>
      </c>
      <c r="M230" s="34">
        <v>38.059425058801047</v>
      </c>
      <c r="N230" s="34">
        <v>104.84018111469595</v>
      </c>
      <c r="P230" s="34">
        <f>IFERROR(IF(E230&gt;0,E230/D230*100,0),0)</f>
        <v>63.033324684008022</v>
      </c>
      <c r="Q230" s="34">
        <f>IFERROR(IF(F230&gt;0,F230/D230*100,0),0)</f>
        <v>37.109688439069785</v>
      </c>
      <c r="R230" s="34">
        <f t="shared" si="95"/>
        <v>100.14301312307781</v>
      </c>
      <c r="T230" s="34">
        <f t="shared" ref="T230:V233" si="110">IF(AND(H230&gt;0,L230&gt;0,L230&gt;0),AVERAGE(H230,L230,P230),AVERAGE(L230,P230))</f>
        <v>63.910721357745416</v>
      </c>
      <c r="U230" s="34">
        <f t="shared" si="110"/>
        <v>35.143796721512501</v>
      </c>
      <c r="V230" s="34">
        <f t="shared" si="110"/>
        <v>99.054518079257932</v>
      </c>
    </row>
    <row r="231" spans="2:22" ht="15">
      <c r="B231" s="35" t="s">
        <v>353</v>
      </c>
      <c r="C231" s="35" t="s">
        <v>862</v>
      </c>
      <c r="D231" s="36">
        <f>IFERROR(VLOOKUP(B231,'1061(22)Table'!$B$3:$I$297,8,0),0)</f>
        <v>464058.46485236002</v>
      </c>
      <c r="E231" s="36">
        <f>IFERROR(VLOOKUP(B231,'197 DATA'!$B$5:$M$299,12,0),0)</f>
        <v>297989.33999999997</v>
      </c>
      <c r="F231" s="36">
        <f>IFERROR(VLOOKUP(B231,'197 DATA'!$B$5:$M$299,4,0),0)</f>
        <v>167924.38</v>
      </c>
      <c r="H231" s="34">
        <v>59.897122352941167</v>
      </c>
      <c r="I231" s="34">
        <v>18.913265882352942</v>
      </c>
      <c r="J231" s="34">
        <v>78.810388235294113</v>
      </c>
      <c r="L231" s="34">
        <v>84.056669762210873</v>
      </c>
      <c r="M231" s="34">
        <v>28.671945006705123</v>
      </c>
      <c r="N231" s="34">
        <v>112.728614768916</v>
      </c>
      <c r="P231" s="34">
        <f>IFERROR(IF(E231&gt;0,E231/D231*100,0),0)</f>
        <v>64.213749466848995</v>
      </c>
      <c r="Q231" s="34">
        <f>IFERROR(IF(F231&gt;0,F231/D231*100,0),0)</f>
        <v>36.186039630464464</v>
      </c>
      <c r="R231" s="34">
        <f t="shared" si="95"/>
        <v>100.39978909731346</v>
      </c>
      <c r="T231" s="34">
        <f t="shared" si="110"/>
        <v>69.389180527333679</v>
      </c>
      <c r="U231" s="34">
        <f t="shared" si="110"/>
        <v>27.923750173174174</v>
      </c>
      <c r="V231" s="34">
        <f t="shared" si="110"/>
        <v>97.312930700507863</v>
      </c>
    </row>
    <row r="232" spans="2:22" ht="15">
      <c r="B232" s="35" t="s">
        <v>355</v>
      </c>
      <c r="C232" s="35" t="s">
        <v>863</v>
      </c>
      <c r="D232" s="36">
        <f>IFERROR(VLOOKUP(B232,'1061(22)Table'!$B$3:$I$297,8,0),0)</f>
        <v>649277.62349856005</v>
      </c>
      <c r="E232" s="36">
        <f>IFERROR(VLOOKUP(B232,'197 DATA'!$B$5:$M$299,12,0),0)</f>
        <v>422396.52999999991</v>
      </c>
      <c r="F232" s="36">
        <f>IFERROR(VLOOKUP(B232,'197 DATA'!$B$5:$M$299,4,0),0)</f>
        <v>222704.17</v>
      </c>
      <c r="H232" s="34">
        <v>61.706542024013721</v>
      </c>
      <c r="I232" s="34">
        <v>27.424156089193826</v>
      </c>
      <c r="J232" s="34">
        <v>89.130698113207544</v>
      </c>
      <c r="L232" s="34">
        <v>75.63032112778194</v>
      </c>
      <c r="M232" s="34">
        <v>35.571575272221729</v>
      </c>
      <c r="N232" s="34">
        <v>111.20189640000368</v>
      </c>
      <c r="P232" s="34">
        <f>IFERROR(IF(E232&gt;0,E232/D232*100,0),0)</f>
        <v>65.056381848486225</v>
      </c>
      <c r="Q232" s="34">
        <f>IFERROR(IF(F232&gt;0,F232/D232*100,0),0)</f>
        <v>34.300299585250364</v>
      </c>
      <c r="R232" s="34">
        <f t="shared" si="95"/>
        <v>99.356681433736583</v>
      </c>
      <c r="T232" s="34">
        <f t="shared" si="110"/>
        <v>67.46441500009395</v>
      </c>
      <c r="U232" s="34">
        <f t="shared" si="110"/>
        <v>32.43201031555531</v>
      </c>
      <c r="V232" s="34">
        <f t="shared" si="110"/>
        <v>99.896425315649267</v>
      </c>
    </row>
    <row r="233" spans="2:22" ht="15">
      <c r="B233" s="37" t="s">
        <v>864</v>
      </c>
      <c r="C233" s="33" t="s">
        <v>865</v>
      </c>
      <c r="D233" s="38">
        <f>SUM(D230:D232)</f>
        <v>2704109.37379432</v>
      </c>
      <c r="E233" s="38">
        <f t="shared" ref="E233:F233" si="111">SUM(E230:E232)</f>
        <v>1723103.1599999997</v>
      </c>
      <c r="F233" s="38">
        <f t="shared" si="111"/>
        <v>980959.56</v>
      </c>
      <c r="G233" s="30"/>
      <c r="H233" s="39">
        <v>61.526441786283904</v>
      </c>
      <c r="I233" s="39">
        <v>27.679360446570971</v>
      </c>
      <c r="J233" s="39">
        <v>89.205802232854879</v>
      </c>
      <c r="K233" s="30"/>
      <c r="L233" s="39">
        <v>71.640138918295619</v>
      </c>
      <c r="M233" s="39">
        <v>35.943541069312147</v>
      </c>
      <c r="N233" s="39">
        <v>107.58367998760777</v>
      </c>
      <c r="O233" s="30"/>
      <c r="P233" s="39">
        <f>IFERROR(IF(E233&gt;0,E233/D233*100,0),0)</f>
        <v>63.721651819955646</v>
      </c>
      <c r="Q233" s="39">
        <f>IFERROR(IF(F233&gt;0,F233/D233*100,0),0)</f>
        <v>36.276622887614522</v>
      </c>
      <c r="R233" s="39">
        <f t="shared" si="95"/>
        <v>99.998274707570175</v>
      </c>
      <c r="S233" s="30"/>
      <c r="T233" s="39">
        <f t="shared" si="110"/>
        <v>65.629410841511728</v>
      </c>
      <c r="U233" s="39">
        <f t="shared" si="110"/>
        <v>33.299841467832543</v>
      </c>
      <c r="V233" s="39">
        <f t="shared" si="110"/>
        <v>98.929252309344278</v>
      </c>
    </row>
    <row r="234" spans="2:22" ht="15">
      <c r="B234" s="32" t="s">
        <v>866</v>
      </c>
      <c r="C234" s="33"/>
      <c r="D234" s="36"/>
      <c r="E234" s="36"/>
      <c r="F234" s="36"/>
      <c r="H234" s="34"/>
      <c r="I234" s="34"/>
      <c r="J234" s="34"/>
      <c r="L234" s="34"/>
      <c r="M234" s="34"/>
      <c r="N234" s="34"/>
      <c r="P234" s="34"/>
      <c r="Q234" s="34"/>
      <c r="R234" s="34"/>
      <c r="T234" s="34"/>
      <c r="U234" s="34"/>
      <c r="V234" s="34"/>
    </row>
    <row r="235" spans="2:22" ht="15">
      <c r="B235" s="35" t="s">
        <v>357</v>
      </c>
      <c r="C235" s="35" t="s">
        <v>867</v>
      </c>
      <c r="D235" s="36">
        <f>IFERROR(VLOOKUP(B235,'1061(22)Table'!$B$3:$I$297,8,0),0)</f>
        <v>6623842.73456473</v>
      </c>
      <c r="E235" s="36">
        <f>IFERROR(VLOOKUP(B235,'197 DATA'!$B$5:$M$299,12,0),0)</f>
        <v>3686497.2199999997</v>
      </c>
      <c r="F235" s="36">
        <f>IFERROR(VLOOKUP(B235,'197 DATA'!$B$5:$M$299,4,0),0)</f>
        <v>2705713.3</v>
      </c>
      <c r="H235" s="34">
        <v>58.12713863013699</v>
      </c>
      <c r="I235" s="34">
        <v>47.749562191780818</v>
      </c>
      <c r="J235" s="34">
        <v>105.87670082191781</v>
      </c>
      <c r="L235" s="34">
        <v>61.681012876544358</v>
      </c>
      <c r="M235" s="34">
        <v>47.11863448847776</v>
      </c>
      <c r="N235" s="34">
        <v>108.79964736502211</v>
      </c>
      <c r="P235" s="34">
        <f t="shared" ref="P235:P250" si="112">IFERROR(IF(E235&gt;0,E235/D235*100,0),0)</f>
        <v>55.654962953196517</v>
      </c>
      <c r="Q235" s="34">
        <f t="shared" ref="Q235:Q250" si="113">IFERROR(IF(F235&gt;0,F235/D235*100,0),0)</f>
        <v>40.848090880554388</v>
      </c>
      <c r="R235" s="34">
        <f t="shared" si="95"/>
        <v>96.503053833750897</v>
      </c>
      <c r="T235" s="34">
        <f t="shared" ref="T235:T250" si="114">IF(AND(H235&gt;0,L235&gt;0,L235&gt;0),AVERAGE(H235,L235,P235),AVERAGE(L235,P235))</f>
        <v>58.487704819959298</v>
      </c>
      <c r="U235" s="34">
        <f t="shared" ref="U235:U250" si="115">IF(AND(I235&gt;0,M235&gt;0,M235&gt;0),AVERAGE(I235,M235,Q235),AVERAGE(M235,Q235))</f>
        <v>45.238762520270988</v>
      </c>
      <c r="V235" s="34">
        <f t="shared" ref="V235:V250" si="116">IF(AND(J235&gt;0,N235&gt;0,N235&gt;0),AVERAGE(J235,N235,R235),AVERAGE(N235,R235))</f>
        <v>103.72646734023027</v>
      </c>
    </row>
    <row r="236" spans="2:22" ht="15">
      <c r="B236" s="35" t="s">
        <v>359</v>
      </c>
      <c r="C236" s="35" t="s">
        <v>868</v>
      </c>
      <c r="D236" s="36">
        <f>IFERROR(VLOOKUP(B236,'1061(22)Table'!$B$3:$I$297,8,0),0)</f>
        <v>55723796.960304543</v>
      </c>
      <c r="E236" s="36">
        <f>IFERROR(VLOOKUP(B236,'197 DATA'!$B$5:$M$299,12,0),0)</f>
        <v>30661104.989999995</v>
      </c>
      <c r="F236" s="36">
        <f>IFERROR(VLOOKUP(B236,'197 DATA'!$B$5:$M$299,4,0),0)</f>
        <v>23295015.920000002</v>
      </c>
      <c r="H236" s="34">
        <v>55.172909999999987</v>
      </c>
      <c r="I236" s="34">
        <v>45.169969060606057</v>
      </c>
      <c r="J236" s="34">
        <v>100.34287906060604</v>
      </c>
      <c r="L236" s="34">
        <v>86.10253956453046</v>
      </c>
      <c r="M236" s="34">
        <v>44.907839171301653</v>
      </c>
      <c r="N236" s="34">
        <v>131.01037873583212</v>
      </c>
      <c r="P236" s="34">
        <f t="shared" si="112"/>
        <v>55.023359251419578</v>
      </c>
      <c r="Q236" s="34">
        <f t="shared" si="113"/>
        <v>41.804430406266931</v>
      </c>
      <c r="R236" s="34">
        <f t="shared" si="95"/>
        <v>96.827789657686509</v>
      </c>
      <c r="T236" s="34">
        <f t="shared" si="114"/>
        <v>65.432936271983337</v>
      </c>
      <c r="U236" s="34">
        <f t="shared" si="115"/>
        <v>43.960746212724878</v>
      </c>
      <c r="V236" s="34">
        <f t="shared" si="116"/>
        <v>109.39368248470822</v>
      </c>
    </row>
    <row r="237" spans="2:22" ht="15">
      <c r="B237" s="35" t="s">
        <v>361</v>
      </c>
      <c r="C237" s="35" t="s">
        <v>869</v>
      </c>
      <c r="D237" s="36">
        <f>IFERROR(VLOOKUP(B237,'1061(22)Table'!$B$3:$I$297,8,0),0)</f>
        <v>76000000</v>
      </c>
      <c r="E237" s="36">
        <f>IFERROR(VLOOKUP(B237,'197 DATA'!$B$5:$M$299,12,0),0)</f>
        <v>41682859.939999998</v>
      </c>
      <c r="F237" s="36">
        <f>IFERROR(VLOOKUP(B237,'197 DATA'!$B$5:$M$299,4,0),0)</f>
        <v>33162158.780000001</v>
      </c>
      <c r="H237" s="34">
        <v>54.533902499999996</v>
      </c>
      <c r="I237" s="34">
        <v>45.783946069444447</v>
      </c>
      <c r="J237" s="34">
        <v>100.31784856944444</v>
      </c>
      <c r="L237" s="34">
        <v>56.926116652777779</v>
      </c>
      <c r="M237" s="34">
        <v>45.577322472222221</v>
      </c>
      <c r="N237" s="34">
        <v>102.503439125</v>
      </c>
      <c r="P237" s="34">
        <f t="shared" si="112"/>
        <v>54.845868342105263</v>
      </c>
      <c r="Q237" s="34">
        <f t="shared" si="113"/>
        <v>43.634419447368423</v>
      </c>
      <c r="R237" s="34">
        <f t="shared" si="95"/>
        <v>98.480287789473692</v>
      </c>
      <c r="T237" s="34">
        <f t="shared" si="114"/>
        <v>55.435295831627684</v>
      </c>
      <c r="U237" s="34">
        <f t="shared" si="115"/>
        <v>44.998562663011704</v>
      </c>
      <c r="V237" s="34">
        <f t="shared" si="116"/>
        <v>100.43385849463937</v>
      </c>
    </row>
    <row r="238" spans="2:22" ht="15">
      <c r="B238" s="35" t="s">
        <v>363</v>
      </c>
      <c r="C238" s="35" t="s">
        <v>870</v>
      </c>
      <c r="D238" s="36">
        <f>IFERROR(VLOOKUP(B238,'1061(22)Table'!$B$3:$I$297,8,0),0)</f>
        <v>372033.86337540002</v>
      </c>
      <c r="E238" s="36">
        <f>IFERROR(VLOOKUP(B238,'197 DATA'!$B$5:$M$299,12,0),0)</f>
        <v>211193.49</v>
      </c>
      <c r="F238" s="36">
        <f>IFERROR(VLOOKUP(B238,'197 DATA'!$B$5:$M$299,4,0),0)</f>
        <v>141468.74</v>
      </c>
      <c r="H238" s="34">
        <v>50.012483673254351</v>
      </c>
      <c r="I238" s="34">
        <v>38.740518522326852</v>
      </c>
      <c r="J238" s="34">
        <v>88.753002195581203</v>
      </c>
      <c r="L238" s="34">
        <v>33.790529495748203</v>
      </c>
      <c r="M238" s="34">
        <v>23.085892848206065</v>
      </c>
      <c r="N238" s="34">
        <v>56.876422343954268</v>
      </c>
      <c r="P238" s="34">
        <f t="shared" si="112"/>
        <v>56.767275990383602</v>
      </c>
      <c r="Q238" s="34">
        <f t="shared" si="113"/>
        <v>38.025769674964032</v>
      </c>
      <c r="R238" s="34">
        <f t="shared" si="95"/>
        <v>94.793045665347634</v>
      </c>
      <c r="T238" s="34">
        <f t="shared" si="114"/>
        <v>46.856763053128724</v>
      </c>
      <c r="U238" s="34">
        <f t="shared" si="115"/>
        <v>33.284060348498983</v>
      </c>
      <c r="V238" s="34">
        <f t="shared" si="116"/>
        <v>80.140823401627699</v>
      </c>
    </row>
    <row r="239" spans="2:22" ht="15">
      <c r="B239" s="35" t="s">
        <v>365</v>
      </c>
      <c r="C239" s="35" t="s">
        <v>871</v>
      </c>
      <c r="D239" s="36">
        <f>IFERROR(VLOOKUP(B239,'1061(22)Table'!$B$3:$I$297,8,0),0)</f>
        <v>13257992.64035872</v>
      </c>
      <c r="E239" s="36">
        <f>IFERROR(VLOOKUP(B239,'197 DATA'!$B$5:$M$299,12,0),0)</f>
        <v>7205764.9300000006</v>
      </c>
      <c r="F239" s="36">
        <f>IFERROR(VLOOKUP(B239,'197 DATA'!$B$5:$M$299,4,0),0)</f>
        <v>5339231.38</v>
      </c>
      <c r="H239" s="34">
        <v>53.483808369576977</v>
      </c>
      <c r="I239" s="34">
        <v>46.045990731317502</v>
      </c>
      <c r="J239" s="34">
        <v>99.529799100894479</v>
      </c>
      <c r="L239" s="34">
        <v>58.51097755515309</v>
      </c>
      <c r="M239" s="34">
        <v>44.183529744784892</v>
      </c>
      <c r="N239" s="34">
        <v>102.69450729993798</v>
      </c>
      <c r="P239" s="34">
        <f t="shared" si="112"/>
        <v>54.350346432271323</v>
      </c>
      <c r="Q239" s="34">
        <f t="shared" si="113"/>
        <v>40.271793210586196</v>
      </c>
      <c r="R239" s="34">
        <f t="shared" si="95"/>
        <v>94.622139642857519</v>
      </c>
      <c r="T239" s="34">
        <f t="shared" si="114"/>
        <v>55.448377452333794</v>
      </c>
      <c r="U239" s="34">
        <f t="shared" si="115"/>
        <v>43.500437895562868</v>
      </c>
      <c r="V239" s="34">
        <f t="shared" si="116"/>
        <v>98.948815347896655</v>
      </c>
    </row>
    <row r="240" spans="2:22" ht="15">
      <c r="B240" s="35" t="s">
        <v>367</v>
      </c>
      <c r="C240" s="35" t="s">
        <v>872</v>
      </c>
      <c r="D240" s="36">
        <f>IFERROR(VLOOKUP(B240,'1061(22)Table'!$B$3:$I$297,8,0),0)</f>
        <v>32496905.3566834</v>
      </c>
      <c r="E240" s="36">
        <f>IFERROR(VLOOKUP(B240,'197 DATA'!$B$5:$M$299,12,0),0)</f>
        <v>14315221.18</v>
      </c>
      <c r="F240" s="36">
        <f>IFERROR(VLOOKUP(B240,'197 DATA'!$B$5:$M$299,4,0),0)</f>
        <v>11452994.300000001</v>
      </c>
      <c r="H240" s="34">
        <v>53.764699334629753</v>
      </c>
      <c r="I240" s="34">
        <v>46.389367004237769</v>
      </c>
      <c r="J240" s="34">
        <v>100.15406633886752</v>
      </c>
      <c r="L240" s="34">
        <v>56.575194637059042</v>
      </c>
      <c r="M240" s="34">
        <v>45.910503274164881</v>
      </c>
      <c r="N240" s="34">
        <v>102.48569791122392</v>
      </c>
      <c r="P240" s="34">
        <f t="shared" si="112"/>
        <v>44.051028929915923</v>
      </c>
      <c r="Q240" s="34">
        <f t="shared" si="113"/>
        <v>35.243338324966217</v>
      </c>
      <c r="R240" s="34">
        <f t="shared" si="95"/>
        <v>79.294367254882133</v>
      </c>
      <c r="T240" s="34">
        <f t="shared" si="114"/>
        <v>51.46364096720157</v>
      </c>
      <c r="U240" s="34">
        <f t="shared" si="115"/>
        <v>42.51440286778962</v>
      </c>
      <c r="V240" s="34">
        <f t="shared" si="116"/>
        <v>93.978043834991198</v>
      </c>
    </row>
    <row r="241" spans="2:22" ht="15">
      <c r="B241" s="35" t="s">
        <v>369</v>
      </c>
      <c r="C241" s="35" t="s">
        <v>873</v>
      </c>
      <c r="D241" s="36">
        <f>IFERROR(VLOOKUP(B241,'1061(22)Table'!$B$3:$I$297,8,0),0)</f>
        <v>5473460.5448294003</v>
      </c>
      <c r="E241" s="36">
        <f>IFERROR(VLOOKUP(B241,'197 DATA'!$B$5:$M$299,12,0),0)</f>
        <v>3047584.2100000004</v>
      </c>
      <c r="F241" s="36">
        <f>IFERROR(VLOOKUP(B241,'197 DATA'!$B$5:$M$299,4,0),0)</f>
        <v>2478657.9</v>
      </c>
      <c r="H241" s="34">
        <v>53.654491893105138</v>
      </c>
      <c r="I241" s="34">
        <v>46.901804554443288</v>
      </c>
      <c r="J241" s="34">
        <v>100.55629644754842</v>
      </c>
      <c r="L241" s="34">
        <v>56.170229342831377</v>
      </c>
      <c r="M241" s="34">
        <v>46.467776627627934</v>
      </c>
      <c r="N241" s="34">
        <v>102.63800597045932</v>
      </c>
      <c r="P241" s="34">
        <f t="shared" si="112"/>
        <v>55.679294388610401</v>
      </c>
      <c r="Q241" s="34">
        <f t="shared" si="113"/>
        <v>45.285023609816776</v>
      </c>
      <c r="R241" s="34">
        <f t="shared" si="95"/>
        <v>100.96431799842718</v>
      </c>
      <c r="T241" s="34">
        <f t="shared" si="114"/>
        <v>55.168005208182308</v>
      </c>
      <c r="U241" s="34">
        <f t="shared" si="115"/>
        <v>46.218201597296002</v>
      </c>
      <c r="V241" s="34">
        <f t="shared" si="116"/>
        <v>101.38620680547831</v>
      </c>
    </row>
    <row r="242" spans="2:22" ht="15">
      <c r="B242" s="35" t="s">
        <v>371</v>
      </c>
      <c r="C242" s="35" t="s">
        <v>874</v>
      </c>
      <c r="D242" s="36">
        <f>IFERROR(VLOOKUP(B242,'1061(22)Table'!$B$3:$I$297,8,0),0)</f>
        <v>4091912.7234208002</v>
      </c>
      <c r="E242" s="36">
        <f>IFERROR(VLOOKUP(B242,'197 DATA'!$B$5:$M$299,12,0),0)</f>
        <v>2343195.3099999996</v>
      </c>
      <c r="F242" s="36">
        <f>IFERROR(VLOOKUP(B242,'197 DATA'!$B$5:$M$299,4,0),0)</f>
        <v>1739942.26</v>
      </c>
      <c r="H242" s="34">
        <v>54.509971538461535</v>
      </c>
      <c r="I242" s="34">
        <v>46.692730769230764</v>
      </c>
      <c r="J242" s="34">
        <v>101.20270230769231</v>
      </c>
      <c r="L242" s="34">
        <v>55.065952771166238</v>
      </c>
      <c r="M242" s="34">
        <v>46.649645726024112</v>
      </c>
      <c r="N242" s="34">
        <v>101.71559849719034</v>
      </c>
      <c r="P242" s="34">
        <f t="shared" si="112"/>
        <v>57.264058849258902</v>
      </c>
      <c r="Q242" s="34">
        <f t="shared" si="113"/>
        <v>42.521490012265581</v>
      </c>
      <c r="R242" s="34">
        <f t="shared" si="95"/>
        <v>99.785548861524489</v>
      </c>
      <c r="T242" s="34">
        <f t="shared" si="114"/>
        <v>55.613327719628892</v>
      </c>
      <c r="U242" s="34">
        <f t="shared" si="115"/>
        <v>45.287955502506826</v>
      </c>
      <c r="V242" s="34">
        <f t="shared" si="116"/>
        <v>100.9012832221357</v>
      </c>
    </row>
    <row r="243" spans="2:22" ht="15">
      <c r="B243" s="35" t="s">
        <v>373</v>
      </c>
      <c r="C243" s="35" t="s">
        <v>875</v>
      </c>
      <c r="D243" s="36">
        <f>IFERROR(VLOOKUP(B243,'1061(22)Table'!$B$3:$I$297,8,0),0)</f>
        <v>22105090.294455599</v>
      </c>
      <c r="E243" s="36">
        <f>IFERROR(VLOOKUP(B243,'197 DATA'!$B$5:$M$299,12,0),0)</f>
        <v>12236531.439999999</v>
      </c>
      <c r="F243" s="36">
        <f>IFERROR(VLOOKUP(B243,'197 DATA'!$B$5:$M$299,4,0),0)</f>
        <v>9030889.1699999999</v>
      </c>
      <c r="H243" s="34">
        <v>54.545935079851539</v>
      </c>
      <c r="I243" s="34">
        <v>44.873521522608563</v>
      </c>
      <c r="J243" s="34">
        <v>99.419456602460102</v>
      </c>
      <c r="L243" s="34">
        <v>47.940913079296351</v>
      </c>
      <c r="M243" s="34">
        <v>35.367491851819238</v>
      </c>
      <c r="N243" s="34">
        <v>83.308404931115589</v>
      </c>
      <c r="P243" s="34">
        <f t="shared" si="112"/>
        <v>55.35617035262311</v>
      </c>
      <c r="Q243" s="34">
        <f t="shared" si="113"/>
        <v>40.854341917187867</v>
      </c>
      <c r="R243" s="34">
        <f t="shared" si="95"/>
        <v>96.210512269810977</v>
      </c>
      <c r="T243" s="34">
        <f t="shared" si="114"/>
        <v>52.614339503923667</v>
      </c>
      <c r="U243" s="34">
        <f t="shared" si="115"/>
        <v>40.365118430538558</v>
      </c>
      <c r="V243" s="34">
        <f t="shared" si="116"/>
        <v>92.979457934462218</v>
      </c>
    </row>
    <row r="244" spans="2:22" ht="15">
      <c r="B244" s="35" t="s">
        <v>375</v>
      </c>
      <c r="C244" s="35" t="s">
        <v>876</v>
      </c>
      <c r="D244" s="36">
        <f>IFERROR(VLOOKUP(B244,'1061(22)Table'!$B$3:$I$297,8,0),0)</f>
        <v>26886836.097699959</v>
      </c>
      <c r="E244" s="36">
        <f>IFERROR(VLOOKUP(B244,'197 DATA'!$B$5:$M$299,12,0),0)</f>
        <v>14219143.859999999</v>
      </c>
      <c r="F244" s="36">
        <f>IFERROR(VLOOKUP(B244,'197 DATA'!$B$5:$M$299,4,0),0)</f>
        <v>10544731.16</v>
      </c>
      <c r="H244" s="34">
        <v>55.450815946368138</v>
      </c>
      <c r="I244" s="34">
        <v>44.809447000116741</v>
      </c>
      <c r="J244" s="34">
        <v>100.26026294648489</v>
      </c>
      <c r="L244" s="34">
        <v>49.115913039751888</v>
      </c>
      <c r="M244" s="34">
        <v>37.476898457930226</v>
      </c>
      <c r="N244" s="34">
        <v>86.592811497682106</v>
      </c>
      <c r="P244" s="34">
        <f t="shared" si="112"/>
        <v>52.885150965071638</v>
      </c>
      <c r="Q244" s="34">
        <f t="shared" si="113"/>
        <v>39.218936440431726</v>
      </c>
      <c r="R244" s="34">
        <f t="shared" si="95"/>
        <v>92.104087405503364</v>
      </c>
      <c r="T244" s="34">
        <f t="shared" si="114"/>
        <v>52.483959983730557</v>
      </c>
      <c r="U244" s="34">
        <f t="shared" si="115"/>
        <v>40.501760632826233</v>
      </c>
      <c r="V244" s="34">
        <f t="shared" si="116"/>
        <v>92.985720616556776</v>
      </c>
    </row>
    <row r="245" spans="2:22" ht="15">
      <c r="B245" s="35" t="s">
        <v>377</v>
      </c>
      <c r="C245" s="35" t="s">
        <v>877</v>
      </c>
      <c r="D245" s="36">
        <f>IFERROR(VLOOKUP(B245,'1061(22)Table'!$B$3:$I$297,8,0),0)</f>
        <v>21999858.142038159</v>
      </c>
      <c r="E245" s="36">
        <f>IFERROR(VLOOKUP(B245,'197 DATA'!$B$5:$M$299,12,0),0)</f>
        <v>9205002.4199999981</v>
      </c>
      <c r="F245" s="36">
        <f>IFERROR(VLOOKUP(B245,'197 DATA'!$B$5:$M$299,4,0),0)</f>
        <v>6377954.4400000004</v>
      </c>
      <c r="H245" s="34">
        <v>54.274303740592032</v>
      </c>
      <c r="I245" s="34">
        <v>45.472527339781536</v>
      </c>
      <c r="J245" s="34">
        <v>99.746831080373568</v>
      </c>
      <c r="L245" s="34">
        <v>39.153078469613526</v>
      </c>
      <c r="M245" s="34">
        <v>29.137610912099305</v>
      </c>
      <c r="N245" s="34">
        <v>68.290689381712838</v>
      </c>
      <c r="P245" s="34">
        <f t="shared" si="112"/>
        <v>41.841189886632641</v>
      </c>
      <c r="Q245" s="34">
        <f t="shared" si="113"/>
        <v>28.990888935837113</v>
      </c>
      <c r="R245" s="34">
        <f t="shared" si="95"/>
        <v>70.832078822469754</v>
      </c>
      <c r="T245" s="34">
        <f t="shared" si="114"/>
        <v>45.0895240322794</v>
      </c>
      <c r="U245" s="34">
        <f t="shared" si="115"/>
        <v>34.53367572923932</v>
      </c>
      <c r="V245" s="34">
        <f t="shared" si="116"/>
        <v>79.62319976151872</v>
      </c>
    </row>
    <row r="246" spans="2:22" ht="15">
      <c r="B246" s="35" t="s">
        <v>379</v>
      </c>
      <c r="C246" s="35" t="s">
        <v>878</v>
      </c>
      <c r="D246" s="36">
        <f>IFERROR(VLOOKUP(B246,'1061(22)Table'!$B$3:$I$297,8,0),0)</f>
        <v>38984275.232165359</v>
      </c>
      <c r="E246" s="36">
        <f>IFERROR(VLOOKUP(B246,'197 DATA'!$B$5:$M$299,12,0),0)</f>
        <v>21569089.600000001</v>
      </c>
      <c r="F246" s="36">
        <f>IFERROR(VLOOKUP(B246,'197 DATA'!$B$5:$M$299,4,0),0)</f>
        <v>14779446.890000001</v>
      </c>
      <c r="H246" s="34">
        <v>54.499087932203381</v>
      </c>
      <c r="I246" s="34">
        <v>45.817089389830507</v>
      </c>
      <c r="J246" s="34">
        <v>100.31617732203389</v>
      </c>
      <c r="L246" s="34">
        <v>65.279197957217391</v>
      </c>
      <c r="M246" s="34">
        <v>45.661887832000914</v>
      </c>
      <c r="N246" s="34">
        <v>110.94108578921831</v>
      </c>
      <c r="P246" s="34">
        <f t="shared" si="112"/>
        <v>55.327666018024772</v>
      </c>
      <c r="Q246" s="34">
        <f t="shared" si="113"/>
        <v>37.91130347295951</v>
      </c>
      <c r="R246" s="34">
        <f t="shared" si="95"/>
        <v>93.238969490984289</v>
      </c>
      <c r="T246" s="34">
        <f t="shared" si="114"/>
        <v>58.368650635815186</v>
      </c>
      <c r="U246" s="34">
        <f t="shared" si="115"/>
        <v>43.130093564930313</v>
      </c>
      <c r="V246" s="34">
        <f t="shared" si="116"/>
        <v>101.49874420074549</v>
      </c>
    </row>
    <row r="247" spans="2:22" ht="15">
      <c r="B247" s="35" t="s">
        <v>381</v>
      </c>
      <c r="C247" s="35" t="s">
        <v>879</v>
      </c>
      <c r="D247" s="36">
        <f>IFERROR(VLOOKUP(B247,'1061(22)Table'!$B$3:$I$297,8,0),0)</f>
        <v>5129815.5052279998</v>
      </c>
      <c r="E247" s="36">
        <f>IFERROR(VLOOKUP(B247,'197 DATA'!$B$5:$M$299,12,0),0)</f>
        <v>2969387.82</v>
      </c>
      <c r="F247" s="36">
        <f>IFERROR(VLOOKUP(B247,'197 DATA'!$B$5:$M$299,4,0),0)</f>
        <v>2004028.77</v>
      </c>
      <c r="H247" s="34">
        <v>56.105477278510094</v>
      </c>
      <c r="I247" s="34">
        <v>42.120564918249421</v>
      </c>
      <c r="J247" s="34">
        <v>98.226042196759522</v>
      </c>
      <c r="L247" s="34">
        <v>73.624409172247567</v>
      </c>
      <c r="M247" s="34">
        <v>42.899247222654907</v>
      </c>
      <c r="N247" s="34">
        <v>116.52365639490247</v>
      </c>
      <c r="P247" s="34">
        <f t="shared" si="112"/>
        <v>57.884885274602524</v>
      </c>
      <c r="Q247" s="34">
        <f t="shared" si="113"/>
        <v>39.066293280091926</v>
      </c>
      <c r="R247" s="34">
        <f t="shared" si="95"/>
        <v>96.951178554694451</v>
      </c>
      <c r="T247" s="34">
        <f t="shared" si="114"/>
        <v>62.538257241786731</v>
      </c>
      <c r="U247" s="34">
        <f t="shared" si="115"/>
        <v>41.362035140332083</v>
      </c>
      <c r="V247" s="34">
        <f t="shared" si="116"/>
        <v>103.90029238211882</v>
      </c>
    </row>
    <row r="248" spans="2:22" ht="15">
      <c r="B248" s="35" t="s">
        <v>383</v>
      </c>
      <c r="C248" s="35" t="s">
        <v>880</v>
      </c>
      <c r="D248" s="36">
        <f>IFERROR(VLOOKUP(B248,'1061(22)Table'!$B$3:$I$297,8,0),0)</f>
        <v>9647559.8379541002</v>
      </c>
      <c r="E248" s="36">
        <f>IFERROR(VLOOKUP(B248,'197 DATA'!$B$5:$M$299,12,0),0)</f>
        <v>5329730.7299999995</v>
      </c>
      <c r="F248" s="36">
        <f>IFERROR(VLOOKUP(B248,'197 DATA'!$B$5:$M$299,4,0),0)</f>
        <v>4011200.37</v>
      </c>
      <c r="H248" s="34">
        <v>55.651006470588229</v>
      </c>
      <c r="I248" s="34">
        <v>44.20486803921569</v>
      </c>
      <c r="J248" s="34">
        <v>99.855874509803925</v>
      </c>
      <c r="L248" s="34">
        <v>101.50573330378265</v>
      </c>
      <c r="M248" s="34">
        <v>44.621700665258743</v>
      </c>
      <c r="N248" s="34">
        <v>146.12743396904139</v>
      </c>
      <c r="P248" s="34">
        <f t="shared" si="112"/>
        <v>55.244339703730141</v>
      </c>
      <c r="Q248" s="34">
        <f t="shared" si="113"/>
        <v>41.57735673449455</v>
      </c>
      <c r="R248" s="34">
        <f t="shared" si="95"/>
        <v>96.821696438224691</v>
      </c>
      <c r="T248" s="34">
        <f t="shared" si="114"/>
        <v>70.80035982603367</v>
      </c>
      <c r="U248" s="34">
        <f t="shared" si="115"/>
        <v>43.467975146322992</v>
      </c>
      <c r="V248" s="34">
        <f t="shared" si="116"/>
        <v>114.26833497235667</v>
      </c>
    </row>
    <row r="249" spans="2:22" ht="15">
      <c r="B249" s="35" t="s">
        <v>385</v>
      </c>
      <c r="C249" s="35" t="s">
        <v>881</v>
      </c>
      <c r="D249" s="36">
        <f>IFERROR(VLOOKUP(B249,'1061(22)Table'!$B$3:$I$297,8,0),0)</f>
        <v>9899989.7012376003</v>
      </c>
      <c r="E249" s="36">
        <f>IFERROR(VLOOKUP(B249,'197 DATA'!$B$5:$M$299,12,0),0)</f>
        <v>5579330.2799999993</v>
      </c>
      <c r="F249" s="36">
        <f>IFERROR(VLOOKUP(B249,'197 DATA'!$B$5:$M$299,4,0),0)</f>
        <v>4281913.01</v>
      </c>
      <c r="H249" s="34">
        <v>54.12491758908584</v>
      </c>
      <c r="I249" s="34">
        <v>44.724093143194374</v>
      </c>
      <c r="J249" s="34">
        <v>98.84901073228022</v>
      </c>
      <c r="L249" s="34">
        <v>58.076170519866707</v>
      </c>
      <c r="M249" s="34">
        <v>44.473121215904641</v>
      </c>
      <c r="N249" s="34">
        <v>102.54929173577135</v>
      </c>
      <c r="P249" s="34">
        <f t="shared" si="112"/>
        <v>56.356930142084153</v>
      </c>
      <c r="Q249" s="34">
        <f t="shared" si="113"/>
        <v>43.251691559484314</v>
      </c>
      <c r="R249" s="34">
        <f t="shared" si="95"/>
        <v>99.608621701568467</v>
      </c>
      <c r="T249" s="34">
        <f t="shared" si="114"/>
        <v>56.186006083678897</v>
      </c>
      <c r="U249" s="34">
        <f t="shared" si="115"/>
        <v>44.149635306194433</v>
      </c>
      <c r="V249" s="34">
        <f t="shared" si="116"/>
        <v>100.33564138987333</v>
      </c>
    </row>
    <row r="250" spans="2:22" ht="15">
      <c r="B250" s="37" t="s">
        <v>882</v>
      </c>
      <c r="C250" s="33" t="s">
        <v>883</v>
      </c>
      <c r="D250" s="38">
        <f>SUM(D235:D249)</f>
        <v>328693369.63431579</v>
      </c>
      <c r="E250" s="38">
        <f t="shared" ref="E250:F250" si="117">SUM(E235:E249)</f>
        <v>174261637.41999996</v>
      </c>
      <c r="F250" s="38">
        <f t="shared" si="117"/>
        <v>131345346.39000002</v>
      </c>
      <c r="G250" s="30"/>
      <c r="H250" s="39">
        <v>54.651601951279005</v>
      </c>
      <c r="I250" s="39">
        <v>45.548637334824974</v>
      </c>
      <c r="J250" s="39">
        <v>100.20023928610398</v>
      </c>
      <c r="K250" s="30"/>
      <c r="L250" s="39">
        <v>59.611642048329749</v>
      </c>
      <c r="M250" s="39">
        <v>42.511659965260144</v>
      </c>
      <c r="N250" s="39">
        <v>102.12330201358989</v>
      </c>
      <c r="O250" s="30"/>
      <c r="P250" s="39">
        <f t="shared" si="112"/>
        <v>53.016474781305398</v>
      </c>
      <c r="Q250" s="39">
        <f t="shared" si="113"/>
        <v>39.959840545651055</v>
      </c>
      <c r="R250" s="39">
        <f t="shared" si="95"/>
        <v>92.976315326956453</v>
      </c>
      <c r="S250" s="30"/>
      <c r="T250" s="39">
        <f t="shared" si="114"/>
        <v>55.759906260304717</v>
      </c>
      <c r="U250" s="39">
        <f t="shared" si="115"/>
        <v>42.673379281912055</v>
      </c>
      <c r="V250" s="39">
        <f t="shared" si="116"/>
        <v>98.43328554221678</v>
      </c>
    </row>
    <row r="251" spans="2:22" ht="15">
      <c r="B251" s="32" t="s">
        <v>884</v>
      </c>
      <c r="C251" s="33"/>
      <c r="D251" s="36"/>
      <c r="E251" s="36"/>
      <c r="F251" s="36"/>
      <c r="H251" s="34"/>
      <c r="I251" s="34"/>
      <c r="J251" s="34"/>
      <c r="L251" s="34"/>
      <c r="M251" s="34"/>
      <c r="N251" s="34"/>
      <c r="P251" s="34"/>
      <c r="Q251" s="34"/>
      <c r="R251" s="34"/>
      <c r="T251" s="34"/>
      <c r="U251" s="34"/>
      <c r="V251" s="34"/>
    </row>
    <row r="252" spans="2:22" ht="15">
      <c r="B252" s="35" t="s">
        <v>387</v>
      </c>
      <c r="C252" s="35" t="s">
        <v>885</v>
      </c>
      <c r="D252" s="36">
        <f>IFERROR(VLOOKUP(B252,'1061(22)Table'!$B$3:$I$297,8,0),0)</f>
        <v>0</v>
      </c>
      <c r="E252" s="36">
        <f>IFERROR(VLOOKUP(B252,'197 DATA'!$B$5:$M$299,12,0),0)</f>
        <v>0</v>
      </c>
      <c r="F252" s="36">
        <f>IFERROR(VLOOKUP(B252,'197 DATA'!$B$5:$M$299,4,0),0)</f>
        <v>0</v>
      </c>
      <c r="H252" s="34">
        <v>0</v>
      </c>
      <c r="I252" s="34">
        <v>0</v>
      </c>
      <c r="J252" s="34">
        <v>0</v>
      </c>
      <c r="L252" s="34">
        <v>0</v>
      </c>
      <c r="M252" s="34">
        <v>0</v>
      </c>
      <c r="N252" s="34">
        <v>0</v>
      </c>
      <c r="P252" s="34">
        <f>IFERROR(IF(E252&gt;0,E252/D252*100,0),0)</f>
        <v>0</v>
      </c>
      <c r="Q252" s="34">
        <f>IFERROR(IF(F252&gt;0,F252/D252*100,0),0)</f>
        <v>0</v>
      </c>
      <c r="R252" s="34">
        <f t="shared" si="95"/>
        <v>0</v>
      </c>
      <c r="T252" s="34">
        <f t="shared" ref="T252:V256" si="118">IF(AND(H252&gt;0,L252&gt;0,L252&gt;0),AVERAGE(H252,L252,P252),AVERAGE(L252,P252))</f>
        <v>0</v>
      </c>
      <c r="U252" s="34">
        <f t="shared" si="118"/>
        <v>0</v>
      </c>
      <c r="V252" s="34">
        <f t="shared" si="118"/>
        <v>0</v>
      </c>
    </row>
    <row r="253" spans="2:22" ht="15">
      <c r="B253" s="35" t="s">
        <v>389</v>
      </c>
      <c r="C253" s="35" t="s">
        <v>886</v>
      </c>
      <c r="D253" s="36">
        <f>IFERROR(VLOOKUP(B253,'1061(22)Table'!$B$3:$I$297,8,0),0)</f>
        <v>2165854.4780897498</v>
      </c>
      <c r="E253" s="36">
        <f>IFERROR(VLOOKUP(B253,'197 DATA'!$B$5:$M$299,12,0),0)</f>
        <v>1372626.5100000002</v>
      </c>
      <c r="F253" s="36">
        <f>IFERROR(VLOOKUP(B253,'197 DATA'!$B$5:$M$299,4,0),0)</f>
        <v>762977.38</v>
      </c>
      <c r="H253" s="34">
        <v>63.55901569030479</v>
      </c>
      <c r="I253" s="34">
        <v>37.937341268901029</v>
      </c>
      <c r="J253" s="34">
        <v>101.49635695920583</v>
      </c>
      <c r="L253" s="34">
        <v>62.95725182996167</v>
      </c>
      <c r="M253" s="34">
        <v>37.554159997452778</v>
      </c>
      <c r="N253" s="34">
        <v>100.51141182741445</v>
      </c>
      <c r="P253" s="34">
        <f>IFERROR(IF(E253&gt;0,E253/D253*100,0),0)</f>
        <v>63.37574956608514</v>
      </c>
      <c r="Q253" s="34">
        <f>IFERROR(IF(F253&gt;0,F253/D253*100,0),0)</f>
        <v>35.227545881703662</v>
      </c>
      <c r="R253" s="34">
        <f t="shared" si="95"/>
        <v>98.60329544778881</v>
      </c>
      <c r="T253" s="34">
        <f t="shared" si="118"/>
        <v>63.297339028783874</v>
      </c>
      <c r="U253" s="34">
        <f t="shared" si="118"/>
        <v>36.906349049352492</v>
      </c>
      <c r="V253" s="34">
        <f t="shared" si="118"/>
        <v>100.20368807813635</v>
      </c>
    </row>
    <row r="254" spans="2:22" ht="15">
      <c r="B254" s="35" t="s">
        <v>391</v>
      </c>
      <c r="C254" s="35" t="s">
        <v>887</v>
      </c>
      <c r="D254" s="36">
        <f>IFERROR(VLOOKUP(B254,'1061(22)Table'!$B$3:$I$297,8,0),0)</f>
        <v>1006031.9146672999</v>
      </c>
      <c r="E254" s="36">
        <f>IFERROR(VLOOKUP(B254,'197 DATA'!$B$5:$M$299,12,0),0)</f>
        <v>422539.37</v>
      </c>
      <c r="F254" s="36">
        <f>IFERROR(VLOOKUP(B254,'197 DATA'!$B$5:$M$299,4,0),0)</f>
        <v>225784.22</v>
      </c>
      <c r="H254" s="34">
        <v>64.638698018408022</v>
      </c>
      <c r="I254" s="34">
        <v>38.221590981654053</v>
      </c>
      <c r="J254" s="34">
        <v>102.86028900006207</v>
      </c>
      <c r="L254" s="34">
        <v>69.10195308529687</v>
      </c>
      <c r="M254" s="34">
        <v>37.857790365963439</v>
      </c>
      <c r="N254" s="34">
        <v>106.95974345126031</v>
      </c>
      <c r="P254" s="34">
        <f>IFERROR(IF(E254&gt;0,E254/D254*100,0),0)</f>
        <v>42.00059300700574</v>
      </c>
      <c r="Q254" s="34">
        <f>IFERROR(IF(F254&gt;0,F254/D254*100,0),0)</f>
        <v>22.443047452890006</v>
      </c>
      <c r="R254" s="34">
        <f t="shared" si="95"/>
        <v>64.443640459895747</v>
      </c>
      <c r="T254" s="34">
        <f t="shared" si="118"/>
        <v>58.580414703570206</v>
      </c>
      <c r="U254" s="34">
        <f t="shared" si="118"/>
        <v>32.840809600169166</v>
      </c>
      <c r="V254" s="34">
        <f t="shared" si="118"/>
        <v>91.421224303739379</v>
      </c>
    </row>
    <row r="255" spans="2:22" ht="15">
      <c r="B255" s="35" t="s">
        <v>393</v>
      </c>
      <c r="C255" s="35" t="s">
        <v>888</v>
      </c>
      <c r="D255" s="36">
        <f>IFERROR(VLOOKUP(B255,'1061(22)Table'!$B$3:$I$297,8,0),0)</f>
        <v>2168544.10339058</v>
      </c>
      <c r="E255" s="36">
        <f>IFERROR(VLOOKUP(B255,'197 DATA'!$B$5:$M$299,12,0),0)</f>
        <v>1354474.3599999999</v>
      </c>
      <c r="F255" s="36">
        <f>IFERROR(VLOOKUP(B255,'197 DATA'!$B$5:$M$299,4,0),0)</f>
        <v>785035.46</v>
      </c>
      <c r="H255" s="34">
        <v>61.560826444140261</v>
      </c>
      <c r="I255" s="34">
        <v>39.345368520874331</v>
      </c>
      <c r="J255" s="34">
        <v>100.90619496501459</v>
      </c>
      <c r="L255" s="34">
        <v>65.60678222221371</v>
      </c>
      <c r="M255" s="34">
        <v>39.077156627269709</v>
      </c>
      <c r="N255" s="34">
        <v>104.68393884948341</v>
      </c>
      <c r="P255" s="34">
        <f>IFERROR(IF(E255&gt;0,E255/D255*100,0),0)</f>
        <v>62.460078994115953</v>
      </c>
      <c r="Q255" s="34">
        <f>IFERROR(IF(F255&gt;0,F255/D255*100,0),0)</f>
        <v>36.201037312202914</v>
      </c>
      <c r="R255" s="34">
        <f t="shared" si="95"/>
        <v>98.66111630631886</v>
      </c>
      <c r="T255" s="34">
        <f t="shared" si="118"/>
        <v>63.209229220156637</v>
      </c>
      <c r="U255" s="34">
        <f t="shared" si="118"/>
        <v>38.207854153448984</v>
      </c>
      <c r="V255" s="34">
        <f t="shared" si="118"/>
        <v>101.41708337360562</v>
      </c>
    </row>
    <row r="256" spans="2:22" ht="15">
      <c r="B256" s="37" t="s">
        <v>889</v>
      </c>
      <c r="C256" s="33" t="s">
        <v>890</v>
      </c>
      <c r="D256" s="38">
        <f>SUM(D252:D255)</f>
        <v>5340430.4961476298</v>
      </c>
      <c r="E256" s="38">
        <f t="shared" ref="E256:F256" si="119">SUM(E252:E255)</f>
        <v>3149640.24</v>
      </c>
      <c r="F256" s="38">
        <f t="shared" si="119"/>
        <v>1773797.06</v>
      </c>
      <c r="G256" s="30"/>
      <c r="H256" s="39">
        <v>62.846471322148645</v>
      </c>
      <c r="I256" s="39">
        <v>38.913087159804867</v>
      </c>
      <c r="J256" s="39">
        <v>101.75955848195352</v>
      </c>
      <c r="K256" s="30"/>
      <c r="L256" s="39">
        <v>64.861600537060951</v>
      </c>
      <c r="M256" s="39">
        <v>38.239557164127305</v>
      </c>
      <c r="N256" s="39">
        <v>103.10115770118826</v>
      </c>
      <c r="O256" s="30"/>
      <c r="P256" s="39">
        <f>IFERROR(IF(E256&gt;0,E256/D256*100,0),0)</f>
        <v>58.977272380419954</v>
      </c>
      <c r="Q256" s="39">
        <f>IFERROR(IF(F256&gt;0,F256/D256*100,0),0)</f>
        <v>33.214495746729504</v>
      </c>
      <c r="R256" s="39">
        <f t="shared" si="95"/>
        <v>92.191768127149459</v>
      </c>
      <c r="S256" s="30"/>
      <c r="T256" s="39">
        <f t="shared" si="118"/>
        <v>62.228448079876522</v>
      </c>
      <c r="U256" s="39">
        <f t="shared" si="118"/>
        <v>36.789046690220566</v>
      </c>
      <c r="V256" s="39">
        <f t="shared" si="118"/>
        <v>99.017494770097073</v>
      </c>
    </row>
    <row r="257" spans="2:22" ht="15">
      <c r="B257" s="40" t="s">
        <v>891</v>
      </c>
      <c r="C257" s="33"/>
      <c r="D257" s="38"/>
      <c r="E257" s="38"/>
      <c r="F257" s="38"/>
      <c r="H257" s="34"/>
      <c r="I257" s="34"/>
      <c r="J257" s="34"/>
      <c r="L257" s="34"/>
      <c r="M257" s="34"/>
      <c r="N257" s="34"/>
      <c r="P257" s="34"/>
      <c r="Q257" s="34"/>
      <c r="R257" s="34"/>
      <c r="T257" s="34"/>
      <c r="U257" s="34"/>
      <c r="V257" s="34"/>
    </row>
    <row r="258" spans="2:22" ht="15">
      <c r="B258" s="35" t="s">
        <v>395</v>
      </c>
      <c r="C258" s="35" t="s">
        <v>892</v>
      </c>
      <c r="D258" s="36">
        <f>IFERROR(VLOOKUP(B258,'1061(22)Table'!$B$3:$I$297,8,0),0)</f>
        <v>1293929.3349655499</v>
      </c>
      <c r="E258" s="36">
        <f>IFERROR(VLOOKUP(B258,'197 DATA'!$B$5:$M$299,12,0),0)</f>
        <v>748943.72000000009</v>
      </c>
      <c r="F258" s="36">
        <f>IFERROR(VLOOKUP(B258,'197 DATA'!$B$5:$M$299,4,0),0)</f>
        <v>508606.87</v>
      </c>
      <c r="H258" s="34">
        <v>51.857595574310103</v>
      </c>
      <c r="I258" s="34">
        <v>37.677317832774435</v>
      </c>
      <c r="J258" s="34">
        <v>89.534913407084531</v>
      </c>
      <c r="L258" s="34">
        <v>59.840363191681732</v>
      </c>
      <c r="M258" s="34">
        <v>40.55932698786534</v>
      </c>
      <c r="N258" s="34">
        <v>100.39969017954706</v>
      </c>
      <c r="P258" s="34">
        <f t="shared" ref="P258:P265" si="120">IFERROR(IF(E258&gt;0,E258/D258*100,0),0)</f>
        <v>57.881346358063688</v>
      </c>
      <c r="Q258" s="34">
        <f t="shared" ref="Q258:Q265" si="121">IFERROR(IF(F258&gt;0,F258/D258*100,0),0)</f>
        <v>39.307159692267227</v>
      </c>
      <c r="R258" s="34">
        <f t="shared" si="95"/>
        <v>97.188506050330915</v>
      </c>
      <c r="T258" s="34">
        <f t="shared" ref="T258:V265" si="122">IF(AND(H258&gt;0,L258&gt;0,L258&gt;0),AVERAGE(H258,L258,P258),AVERAGE(L258,P258))</f>
        <v>56.526435041351846</v>
      </c>
      <c r="U258" s="34">
        <f t="shared" si="122"/>
        <v>39.181268170968998</v>
      </c>
      <c r="V258" s="34">
        <f t="shared" si="122"/>
        <v>95.707703212320837</v>
      </c>
    </row>
    <row r="259" spans="2:22" ht="15">
      <c r="B259" s="35" t="s">
        <v>397</v>
      </c>
      <c r="C259" s="35" t="s">
        <v>893</v>
      </c>
      <c r="D259" s="36">
        <f>IFERROR(VLOOKUP(B259,'1061(22)Table'!$B$3:$I$297,8,0),0)</f>
        <v>10558408.7515074</v>
      </c>
      <c r="E259" s="36">
        <f>IFERROR(VLOOKUP(B259,'197 DATA'!$B$5:$M$299,12,0),0)</f>
        <v>5333746.57</v>
      </c>
      <c r="F259" s="36">
        <f>IFERROR(VLOOKUP(B259,'197 DATA'!$B$5:$M$299,4,0),0)</f>
        <v>4100111.85</v>
      </c>
      <c r="H259" s="34">
        <v>55.063435058060229</v>
      </c>
      <c r="I259" s="34">
        <v>44.636237068913005</v>
      </c>
      <c r="J259" s="34">
        <v>99.69967212697324</v>
      </c>
      <c r="L259" s="34">
        <v>56.727987782294484</v>
      </c>
      <c r="M259" s="34">
        <v>42.731250436055262</v>
      </c>
      <c r="N259" s="34">
        <v>99.459238218349753</v>
      </c>
      <c r="P259" s="34">
        <f t="shared" si="120"/>
        <v>50.516575892541702</v>
      </c>
      <c r="Q259" s="34">
        <f t="shared" si="121"/>
        <v>38.832668316754045</v>
      </c>
      <c r="R259" s="34">
        <f t="shared" si="95"/>
        <v>89.349244209295748</v>
      </c>
      <c r="T259" s="34">
        <f t="shared" si="122"/>
        <v>54.102666244298803</v>
      </c>
      <c r="U259" s="34">
        <f t="shared" si="122"/>
        <v>42.066718607240773</v>
      </c>
      <c r="V259" s="34">
        <f t="shared" si="122"/>
        <v>96.169384851539576</v>
      </c>
    </row>
    <row r="260" spans="2:22" ht="15">
      <c r="B260" s="35" t="s">
        <v>399</v>
      </c>
      <c r="C260" s="35" t="s">
        <v>894</v>
      </c>
      <c r="D260" s="36">
        <f>IFERROR(VLOOKUP(B260,'1061(22)Table'!$B$3:$I$297,8,0),0)</f>
        <v>13550937.9155364</v>
      </c>
      <c r="E260" s="36">
        <f>IFERROR(VLOOKUP(B260,'197 DATA'!$B$5:$M$299,12,0),0)</f>
        <v>6313512.9600000009</v>
      </c>
      <c r="F260" s="36">
        <f>IFERROR(VLOOKUP(B260,'197 DATA'!$B$5:$M$299,4,0),0)</f>
        <v>4406669.8499999996</v>
      </c>
      <c r="H260" s="34">
        <v>53.787410088244748</v>
      </c>
      <c r="I260" s="34">
        <v>44.426787769874331</v>
      </c>
      <c r="J260" s="34">
        <v>98.214197858119078</v>
      </c>
      <c r="L260" s="34">
        <v>43.599068979236257</v>
      </c>
      <c r="M260" s="34">
        <v>32.911830433510332</v>
      </c>
      <c r="N260" s="34">
        <v>76.510899412746596</v>
      </c>
      <c r="P260" s="34">
        <f t="shared" si="120"/>
        <v>46.590966613177692</v>
      </c>
      <c r="Q260" s="34">
        <f t="shared" si="121"/>
        <v>32.519297759807984</v>
      </c>
      <c r="R260" s="34">
        <f t="shared" si="95"/>
        <v>79.110264372985682</v>
      </c>
      <c r="T260" s="34">
        <f t="shared" si="122"/>
        <v>47.992481893552899</v>
      </c>
      <c r="U260" s="34">
        <f t="shared" si="122"/>
        <v>36.619305321064218</v>
      </c>
      <c r="V260" s="34">
        <f t="shared" si="122"/>
        <v>84.611787214617109</v>
      </c>
    </row>
    <row r="261" spans="2:22" ht="15">
      <c r="B261" s="35" t="s">
        <v>401</v>
      </c>
      <c r="C261" s="35" t="s">
        <v>895</v>
      </c>
      <c r="D261" s="36">
        <f>IFERROR(VLOOKUP(B261,'1061(22)Table'!$B$3:$I$297,8,0),0)</f>
        <v>7334845.3037900003</v>
      </c>
      <c r="E261" s="36">
        <f>IFERROR(VLOOKUP(B261,'197 DATA'!$B$5:$M$299,12,0),0)</f>
        <v>4119076.48</v>
      </c>
      <c r="F261" s="36">
        <f>IFERROR(VLOOKUP(B261,'197 DATA'!$B$5:$M$299,4,0),0)</f>
        <v>3061092.02</v>
      </c>
      <c r="H261" s="34">
        <v>54.953991402089301</v>
      </c>
      <c r="I261" s="34">
        <v>44.822852483314037</v>
      </c>
      <c r="J261" s="34">
        <v>99.776843885403338</v>
      </c>
      <c r="L261" s="34">
        <v>57.127651533012759</v>
      </c>
      <c r="M261" s="34">
        <v>44.729023995889165</v>
      </c>
      <c r="N261" s="34">
        <v>101.85667552890192</v>
      </c>
      <c r="P261" s="34">
        <f t="shared" si="120"/>
        <v>56.157646267899132</v>
      </c>
      <c r="Q261" s="34">
        <f t="shared" si="121"/>
        <v>41.733559376068882</v>
      </c>
      <c r="R261" s="34">
        <f t="shared" si="95"/>
        <v>97.891205643968021</v>
      </c>
      <c r="T261" s="34">
        <f t="shared" si="122"/>
        <v>56.079763067667066</v>
      </c>
      <c r="U261" s="34">
        <f t="shared" si="122"/>
        <v>43.761811951757359</v>
      </c>
      <c r="V261" s="34">
        <f t="shared" si="122"/>
        <v>99.841575019424411</v>
      </c>
    </row>
    <row r="262" spans="2:22" ht="15">
      <c r="B262" s="35" t="s">
        <v>403</v>
      </c>
      <c r="C262" s="35" t="s">
        <v>896</v>
      </c>
      <c r="D262" s="36">
        <f>IFERROR(VLOOKUP(B262,'1061(22)Table'!$B$3:$I$297,8,0),0)</f>
        <v>964356.14067680005</v>
      </c>
      <c r="E262" s="36">
        <f>IFERROR(VLOOKUP(B262,'197 DATA'!$B$5:$M$299,12,0),0)</f>
        <v>546336.84</v>
      </c>
      <c r="F262" s="36">
        <f>IFERROR(VLOOKUP(B262,'197 DATA'!$B$5:$M$299,4,0),0)</f>
        <v>381573.88</v>
      </c>
      <c r="H262" s="34">
        <v>56.619699178486286</v>
      </c>
      <c r="I262" s="34">
        <v>43.615157699761603</v>
      </c>
      <c r="J262" s="34">
        <v>100.23485687824788</v>
      </c>
      <c r="L262" s="34">
        <v>56.995051154303809</v>
      </c>
      <c r="M262" s="34">
        <v>43.516192359523039</v>
      </c>
      <c r="N262" s="34">
        <v>100.51124351382686</v>
      </c>
      <c r="P262" s="34">
        <f t="shared" si="120"/>
        <v>56.653016137437803</v>
      </c>
      <c r="Q262" s="34">
        <f t="shared" si="121"/>
        <v>39.567734771949034</v>
      </c>
      <c r="R262" s="34">
        <f t="shared" si="95"/>
        <v>96.220750909386837</v>
      </c>
      <c r="T262" s="34">
        <f t="shared" si="122"/>
        <v>56.755922156742635</v>
      </c>
      <c r="U262" s="34">
        <f t="shared" si="122"/>
        <v>42.233028277077892</v>
      </c>
      <c r="V262" s="34">
        <f t="shared" si="122"/>
        <v>98.988950433820534</v>
      </c>
    </row>
    <row r="263" spans="2:22" ht="15">
      <c r="B263" s="35" t="s">
        <v>405</v>
      </c>
      <c r="C263" s="35" t="s">
        <v>897</v>
      </c>
      <c r="D263" s="36">
        <f>IFERROR(VLOOKUP(B263,'1061(22)Table'!$B$3:$I$297,8,0),0)</f>
        <v>1009232.23741567</v>
      </c>
      <c r="E263" s="36">
        <f>IFERROR(VLOOKUP(B263,'197 DATA'!$B$5:$M$299,12,0),0)</f>
        <v>586449.10000000009</v>
      </c>
      <c r="F263" s="36">
        <f>IFERROR(VLOOKUP(B263,'197 DATA'!$B$5:$M$299,4,0),0)</f>
        <v>465699.24</v>
      </c>
      <c r="H263" s="34">
        <v>55.149806726359465</v>
      </c>
      <c r="I263" s="34">
        <v>43.424541384581786</v>
      </c>
      <c r="J263" s="34">
        <v>98.574348110941258</v>
      </c>
      <c r="L263" s="34">
        <v>65.303676607467935</v>
      </c>
      <c r="M263" s="34">
        <v>43.519276092851143</v>
      </c>
      <c r="N263" s="34">
        <v>108.82295270031908</v>
      </c>
      <c r="P263" s="34">
        <f t="shared" si="120"/>
        <v>58.108439094426267</v>
      </c>
      <c r="Q263" s="34">
        <f t="shared" si="121"/>
        <v>46.143912445019694</v>
      </c>
      <c r="R263" s="34">
        <f t="shared" si="95"/>
        <v>104.25235153944595</v>
      </c>
      <c r="T263" s="34">
        <f t="shared" si="122"/>
        <v>59.520640809417891</v>
      </c>
      <c r="U263" s="34">
        <f t="shared" si="122"/>
        <v>44.362576640817544</v>
      </c>
      <c r="V263" s="34">
        <f t="shared" si="122"/>
        <v>103.88321745023542</v>
      </c>
    </row>
    <row r="264" spans="2:22" ht="15">
      <c r="B264" s="35" t="s">
        <v>407</v>
      </c>
      <c r="C264" s="35" t="s">
        <v>898</v>
      </c>
      <c r="D264" s="36">
        <f>IFERROR(VLOOKUP(B264,'1061(22)Table'!$B$3:$I$297,8,0),0)</f>
        <v>13593080.14460816</v>
      </c>
      <c r="E264" s="36">
        <f>IFERROR(VLOOKUP(B264,'197 DATA'!$B$5:$M$299,12,0),0)</f>
        <v>7505480.1600000011</v>
      </c>
      <c r="F264" s="36">
        <f>IFERROR(VLOOKUP(B264,'197 DATA'!$B$5:$M$299,4,0),0)</f>
        <v>5343091.3</v>
      </c>
      <c r="H264" s="34">
        <v>54.100636382216713</v>
      </c>
      <c r="I264" s="34">
        <v>45.444338801448197</v>
      </c>
      <c r="J264" s="34">
        <v>99.544975183664917</v>
      </c>
      <c r="L264" s="34">
        <v>57.54568924984229</v>
      </c>
      <c r="M264" s="34">
        <v>45.344623433941592</v>
      </c>
      <c r="N264" s="34">
        <v>102.89031268378389</v>
      </c>
      <c r="P264" s="34">
        <f t="shared" si="120"/>
        <v>55.215448449902127</v>
      </c>
      <c r="Q264" s="34">
        <f t="shared" si="121"/>
        <v>39.307436159856628</v>
      </c>
      <c r="R264" s="34">
        <f t="shared" si="95"/>
        <v>94.522884609758762</v>
      </c>
      <c r="T264" s="34">
        <f t="shared" si="122"/>
        <v>55.620591360653712</v>
      </c>
      <c r="U264" s="34">
        <f t="shared" si="122"/>
        <v>43.365466131748803</v>
      </c>
      <c r="V264" s="34">
        <f t="shared" si="122"/>
        <v>98.986057492402509</v>
      </c>
    </row>
    <row r="265" spans="2:22" ht="15">
      <c r="B265" s="37" t="s">
        <v>899</v>
      </c>
      <c r="C265" s="33" t="s">
        <v>900</v>
      </c>
      <c r="D265" s="38">
        <f>SUM(D258:D264)</f>
        <v>48304789.82849998</v>
      </c>
      <c r="E265" s="38">
        <f t="shared" ref="E265:F265" si="123">SUM(E258:E264)</f>
        <v>25153545.830000002</v>
      </c>
      <c r="F265" s="38">
        <f t="shared" si="123"/>
        <v>18266845.010000002</v>
      </c>
      <c r="G265" s="30"/>
      <c r="H265" s="39">
        <v>54.398620378858375</v>
      </c>
      <c r="I265" s="39">
        <v>44.573874968575502</v>
      </c>
      <c r="J265" s="39">
        <v>98.972495347433878</v>
      </c>
      <c r="K265" s="30"/>
      <c r="L265" s="39">
        <v>53.462617480636268</v>
      </c>
      <c r="M265" s="39">
        <v>40.857939638031773</v>
      </c>
      <c r="N265" s="39">
        <v>94.320557118668034</v>
      </c>
      <c r="O265" s="30"/>
      <c r="P265" s="39">
        <f t="shared" si="120"/>
        <v>52.072570689789707</v>
      </c>
      <c r="Q265" s="39">
        <f t="shared" si="121"/>
        <v>37.815804757362805</v>
      </c>
      <c r="R265" s="39">
        <f t="shared" ref="R265:R327" si="124">P265+Q265</f>
        <v>89.888375447152512</v>
      </c>
      <c r="S265" s="30"/>
      <c r="T265" s="39">
        <f t="shared" si="122"/>
        <v>53.311269516428119</v>
      </c>
      <c r="U265" s="39">
        <f t="shared" si="122"/>
        <v>41.082539787990022</v>
      </c>
      <c r="V265" s="39">
        <f t="shared" si="122"/>
        <v>94.393809304418141</v>
      </c>
    </row>
    <row r="266" spans="2:22" ht="15">
      <c r="B266" s="32" t="s">
        <v>901</v>
      </c>
      <c r="C266" s="33"/>
      <c r="D266" s="36"/>
      <c r="E266" s="36"/>
      <c r="F266" s="36"/>
      <c r="H266" s="34"/>
      <c r="I266" s="34"/>
      <c r="J266" s="34"/>
      <c r="L266" s="34"/>
      <c r="M266" s="34"/>
      <c r="N266" s="34"/>
      <c r="P266" s="34"/>
      <c r="Q266" s="34"/>
      <c r="R266" s="34"/>
      <c r="T266" s="34"/>
      <c r="U266" s="34"/>
      <c r="V266" s="34"/>
    </row>
    <row r="267" spans="2:22" ht="15">
      <c r="B267" s="35" t="s">
        <v>409</v>
      </c>
      <c r="C267" s="35" t="s">
        <v>902</v>
      </c>
      <c r="D267" s="36">
        <f>IFERROR(VLOOKUP(B267,'1061(22)Table'!$B$3:$I$297,8,0),0)</f>
        <v>210411.68925230001</v>
      </c>
      <c r="E267" s="36">
        <f>IFERROR(VLOOKUP(B267,'197 DATA'!$B$5:$M$299,12,0),0)</f>
        <v>132480.6</v>
      </c>
      <c r="F267" s="36">
        <f>IFERROR(VLOOKUP(B267,'197 DATA'!$B$5:$M$299,4,0),0)</f>
        <v>81642.929999999993</v>
      </c>
      <c r="H267" s="34">
        <v>55.370742857142865</v>
      </c>
      <c r="I267" s="34">
        <v>36.603839999999998</v>
      </c>
      <c r="J267" s="34">
        <v>91.974582857142863</v>
      </c>
      <c r="L267" s="34">
        <v>82.48639024686473</v>
      </c>
      <c r="M267" s="34">
        <v>39.672428377014413</v>
      </c>
      <c r="N267" s="34">
        <v>122.15881862387914</v>
      </c>
      <c r="P267" s="34">
        <f>IFERROR(IF(E267&gt;0,E267/D267*100,0),0)</f>
        <v>62.962566609664663</v>
      </c>
      <c r="Q267" s="34">
        <f>IFERROR(IF(F267&gt;0,F267/D267*100,0),0)</f>
        <v>38.801518247450481</v>
      </c>
      <c r="R267" s="34">
        <f t="shared" si="124"/>
        <v>101.76408485711514</v>
      </c>
      <c r="T267" s="34">
        <f t="shared" ref="T267:V271" si="125">IF(AND(H267&gt;0,L267&gt;0,L267&gt;0),AVERAGE(H267,L267,P267),AVERAGE(L267,P267))</f>
        <v>66.939899904557421</v>
      </c>
      <c r="U267" s="34">
        <f t="shared" si="125"/>
        <v>38.359262208154966</v>
      </c>
      <c r="V267" s="34">
        <f t="shared" si="125"/>
        <v>105.29916211271238</v>
      </c>
    </row>
    <row r="268" spans="2:22" ht="15">
      <c r="B268" s="35" t="s">
        <v>411</v>
      </c>
      <c r="C268" s="35" t="s">
        <v>903</v>
      </c>
      <c r="D268" s="36">
        <f>IFERROR(VLOOKUP(B268,'1061(22)Table'!$B$3:$I$297,8,0),0)</f>
        <v>154756.8274067</v>
      </c>
      <c r="E268" s="36">
        <f>IFERROR(VLOOKUP(B268,'197 DATA'!$B$5:$M$299,12,0),0)</f>
        <v>98555.01</v>
      </c>
      <c r="F268" s="36">
        <f>IFERROR(VLOOKUP(B268,'197 DATA'!$B$5:$M$299,4,0),0)</f>
        <v>58212.86</v>
      </c>
      <c r="H268" s="34">
        <v>61.027610861324945</v>
      </c>
      <c r="I268" s="34">
        <v>39.190765397114355</v>
      </c>
      <c r="J268" s="34">
        <v>100.21837625843929</v>
      </c>
      <c r="L268" s="34">
        <v>62.810127442056206</v>
      </c>
      <c r="M268" s="34">
        <v>36.480692227962088</v>
      </c>
      <c r="N268" s="34">
        <v>99.290819670018294</v>
      </c>
      <c r="P268" s="34">
        <f>IFERROR(IF(E268&gt;0,E268/D268*100,0),0)</f>
        <v>63.683788076759953</v>
      </c>
      <c r="Q268" s="34">
        <f>IFERROR(IF(F268&gt;0,F268/D268*100,0),0)</f>
        <v>37.61569746258558</v>
      </c>
      <c r="R268" s="34">
        <f t="shared" si="124"/>
        <v>101.29948553934554</v>
      </c>
      <c r="T268" s="34">
        <f t="shared" si="125"/>
        <v>62.50717546004703</v>
      </c>
      <c r="U268" s="34">
        <f t="shared" si="125"/>
        <v>37.762385029220674</v>
      </c>
      <c r="V268" s="34">
        <f t="shared" si="125"/>
        <v>100.2695604892677</v>
      </c>
    </row>
    <row r="269" spans="2:22" ht="15">
      <c r="B269" s="35" t="s">
        <v>413</v>
      </c>
      <c r="C269" s="35" t="s">
        <v>904</v>
      </c>
      <c r="D269" s="36">
        <f>IFERROR(VLOOKUP(B269,'1061(22)Table'!$B$3:$I$297,8,0),0)</f>
        <v>0</v>
      </c>
      <c r="E269" s="36">
        <f>IFERROR(VLOOKUP(B269,'197 DATA'!$B$5:$M$299,12,0),0)</f>
        <v>0</v>
      </c>
      <c r="F269" s="36">
        <f>IFERROR(VLOOKUP(B269,'197 DATA'!$B$5:$M$299,4,0),0)</f>
        <v>0</v>
      </c>
      <c r="H269" s="34">
        <v>0</v>
      </c>
      <c r="I269" s="34">
        <v>0</v>
      </c>
      <c r="J269" s="34">
        <v>0</v>
      </c>
      <c r="L269" s="34">
        <v>0</v>
      </c>
      <c r="M269" s="34">
        <v>0</v>
      </c>
      <c r="N269" s="34">
        <v>0</v>
      </c>
      <c r="P269" s="34">
        <f>IFERROR(IF(E269&gt;0,E269/D269*100,0),0)</f>
        <v>0</v>
      </c>
      <c r="Q269" s="34">
        <f>IFERROR(IF(F269&gt;0,F269/D269*100,0),0)</f>
        <v>0</v>
      </c>
      <c r="R269" s="34">
        <f t="shared" si="124"/>
        <v>0</v>
      </c>
      <c r="T269" s="34">
        <f t="shared" si="125"/>
        <v>0</v>
      </c>
      <c r="U269" s="34">
        <f t="shared" si="125"/>
        <v>0</v>
      </c>
      <c r="V269" s="34">
        <f t="shared" si="125"/>
        <v>0</v>
      </c>
    </row>
    <row r="270" spans="2:22" ht="15">
      <c r="B270" s="35" t="s">
        <v>415</v>
      </c>
      <c r="C270" s="35" t="s">
        <v>905</v>
      </c>
      <c r="D270" s="36">
        <f>IFERROR(VLOOKUP(B270,'1061(22)Table'!$B$3:$I$297,8,0),0)</f>
        <v>2122832.4440078</v>
      </c>
      <c r="E270" s="36">
        <f>IFERROR(VLOOKUP(B270,'197 DATA'!$B$5:$M$299,12,0),0)</f>
        <v>1335072.4100000001</v>
      </c>
      <c r="F270" s="36">
        <f>IFERROR(VLOOKUP(B270,'197 DATA'!$B$5:$M$299,4,0),0)</f>
        <v>777565.07</v>
      </c>
      <c r="H270" s="34">
        <v>55.327762999999997</v>
      </c>
      <c r="I270" s="34">
        <v>36.534091999999994</v>
      </c>
      <c r="J270" s="34">
        <v>91.861854999999991</v>
      </c>
      <c r="L270" s="34">
        <v>66.440473126216418</v>
      </c>
      <c r="M270" s="34">
        <v>38.526959063454861</v>
      </c>
      <c r="N270" s="34">
        <v>104.96743218967129</v>
      </c>
      <c r="P270" s="34">
        <f>IFERROR(IF(E270&gt;0,E270/D270*100,0),0)</f>
        <v>62.891087507568479</v>
      </c>
      <c r="Q270" s="34">
        <f>IFERROR(IF(F270&gt;0,F270/D270*100,0),0)</f>
        <v>36.628659609705068</v>
      </c>
      <c r="R270" s="34">
        <f t="shared" si="124"/>
        <v>99.519747117273539</v>
      </c>
      <c r="T270" s="34">
        <f t="shared" si="125"/>
        <v>61.553107877928291</v>
      </c>
      <c r="U270" s="34">
        <f t="shared" si="125"/>
        <v>37.229903557719972</v>
      </c>
      <c r="V270" s="34">
        <f t="shared" si="125"/>
        <v>98.783011435648277</v>
      </c>
    </row>
    <row r="271" spans="2:22" ht="15">
      <c r="B271" s="37" t="s">
        <v>906</v>
      </c>
      <c r="C271" s="33" t="s">
        <v>907</v>
      </c>
      <c r="D271" s="38">
        <f>SUM(D267:D270)</f>
        <v>2488000.9606667999</v>
      </c>
      <c r="E271" s="38">
        <f t="shared" ref="E271:F271" si="126">SUM(E267:E270)</f>
        <v>1566108.02</v>
      </c>
      <c r="F271" s="38">
        <f t="shared" si="126"/>
        <v>917420.85999999987</v>
      </c>
      <c r="G271" s="30"/>
      <c r="H271" s="39">
        <v>55.689736660097424</v>
      </c>
      <c r="I271" s="39">
        <v>36.706554617292767</v>
      </c>
      <c r="J271" s="39">
        <v>92.396291277390191</v>
      </c>
      <c r="K271" s="30"/>
      <c r="L271" s="39">
        <v>67.343570419301855</v>
      </c>
      <c r="M271" s="39">
        <v>38.466315413544436</v>
      </c>
      <c r="N271" s="39">
        <v>105.80988583284629</v>
      </c>
      <c r="O271" s="30"/>
      <c r="P271" s="39">
        <f>IFERROR(IF(E271&gt;0,E271/D271*100,0),0)</f>
        <v>62.946439521481267</v>
      </c>
      <c r="Q271" s="39">
        <f>IFERROR(IF(F271&gt;0,F271/D271*100,0),0)</f>
        <v>36.873814540414216</v>
      </c>
      <c r="R271" s="39">
        <f t="shared" si="124"/>
        <v>99.820254061895483</v>
      </c>
      <c r="S271" s="30"/>
      <c r="T271" s="39">
        <f t="shared" si="125"/>
        <v>61.993248866960187</v>
      </c>
      <c r="U271" s="39">
        <f t="shared" si="125"/>
        <v>37.348894857083806</v>
      </c>
      <c r="V271" s="39">
        <f t="shared" si="125"/>
        <v>99.342143724043979</v>
      </c>
    </row>
    <row r="272" spans="2:22" ht="15">
      <c r="B272" s="32" t="s">
        <v>908</v>
      </c>
      <c r="C272" s="33"/>
      <c r="D272" s="36"/>
      <c r="E272" s="36"/>
      <c r="F272" s="36"/>
      <c r="H272" s="34"/>
      <c r="I272" s="34"/>
      <c r="J272" s="34"/>
      <c r="L272" s="34"/>
      <c r="M272" s="34"/>
      <c r="N272" s="34"/>
      <c r="P272" s="34"/>
      <c r="Q272" s="34"/>
      <c r="R272" s="34"/>
      <c r="T272" s="34"/>
      <c r="U272" s="34"/>
      <c r="V272" s="34"/>
    </row>
    <row r="273" spans="2:22" ht="15">
      <c r="B273" s="35" t="s">
        <v>417</v>
      </c>
      <c r="C273" s="35" t="s">
        <v>909</v>
      </c>
      <c r="D273" s="36">
        <f>IFERROR(VLOOKUP(B273,'1061(22)Table'!$B$3:$I$297,8,0),0)</f>
        <v>53249996.734149598</v>
      </c>
      <c r="E273" s="36">
        <f>IFERROR(VLOOKUP(B273,'197 DATA'!$B$5:$M$299,12,0),0)</f>
        <v>28544051.579999998</v>
      </c>
      <c r="F273" s="36">
        <f>IFERROR(VLOOKUP(B273,'197 DATA'!$B$5:$M$299,4,0),0)</f>
        <v>22495319.899999999</v>
      </c>
      <c r="H273" s="34">
        <v>53.198283715798766</v>
      </c>
      <c r="I273" s="34">
        <v>46.546997241835832</v>
      </c>
      <c r="J273" s="34">
        <v>99.745280957634606</v>
      </c>
      <c r="L273" s="34">
        <v>57.893214721845119</v>
      </c>
      <c r="M273" s="34">
        <v>46.397668601269885</v>
      </c>
      <c r="N273" s="34">
        <v>104.290883323115</v>
      </c>
      <c r="P273" s="34">
        <f t="shared" ref="P273:P287" si="127">IFERROR(IF(E273&gt;0,E273/D273*100,0),0)</f>
        <v>53.603856019946939</v>
      </c>
      <c r="Q273" s="34">
        <f t="shared" ref="Q273:Q287" si="128">IFERROR(IF(F273&gt;0,F273/D273*100,0),0)</f>
        <v>42.244734797464488</v>
      </c>
      <c r="R273" s="34">
        <f t="shared" si="124"/>
        <v>95.848590817411434</v>
      </c>
      <c r="T273" s="34">
        <f t="shared" ref="T273:T287" si="129">IF(AND(H273&gt;0,L273&gt;0,L273&gt;0),AVERAGE(H273,L273,P273),AVERAGE(L273,P273))</f>
        <v>54.898451485863603</v>
      </c>
      <c r="U273" s="34">
        <f t="shared" ref="U273:U287" si="130">IF(AND(I273&gt;0,M273&gt;0,M273&gt;0),AVERAGE(I273,M273,Q273),AVERAGE(M273,Q273))</f>
        <v>45.06313354685674</v>
      </c>
      <c r="V273" s="34">
        <f t="shared" ref="V273:V287" si="131">IF(AND(J273&gt;0,N273&gt;0,N273&gt;0),AVERAGE(J273,N273,R273),AVERAGE(N273,R273))</f>
        <v>99.961585032720336</v>
      </c>
    </row>
    <row r="274" spans="2:22" ht="15">
      <c r="B274" s="42" t="s">
        <v>419</v>
      </c>
      <c r="C274" s="35" t="s">
        <v>910</v>
      </c>
      <c r="D274" s="36">
        <f>IFERROR(VLOOKUP(B274,'1061(22)Table'!$B$3:$I$297,8,0),0)</f>
        <v>14521655.900336601</v>
      </c>
      <c r="E274" s="36">
        <f>IFERROR(VLOOKUP(B274,'197 DATA'!$B$5:$M$299,12,0),0)</f>
        <v>7722357.6899999995</v>
      </c>
      <c r="F274" s="36">
        <f>IFERROR(VLOOKUP(B274,'197 DATA'!$B$5:$M$299,4,0),0)</f>
        <v>5887419.8499999996</v>
      </c>
      <c r="H274" s="34">
        <v>53.222408360275018</v>
      </c>
      <c r="I274" s="34">
        <v>46.906551158872546</v>
      </c>
      <c r="J274" s="34">
        <v>100.12895951914757</v>
      </c>
      <c r="L274" s="34">
        <v>61.34419530380648</v>
      </c>
      <c r="M274" s="34">
        <v>46.71358660297664</v>
      </c>
      <c r="N274" s="34">
        <v>108.05778190678312</v>
      </c>
      <c r="P274" s="34">
        <f t="shared" si="127"/>
        <v>53.178217022901642</v>
      </c>
      <c r="Q274" s="34">
        <f t="shared" si="128"/>
        <v>40.542345104483118</v>
      </c>
      <c r="R274" s="34">
        <f t="shared" si="124"/>
        <v>93.720562127384767</v>
      </c>
      <c r="T274" s="34">
        <f t="shared" si="129"/>
        <v>55.914940228994375</v>
      </c>
      <c r="U274" s="34">
        <f t="shared" si="130"/>
        <v>44.720827622110768</v>
      </c>
      <c r="V274" s="34">
        <f t="shared" si="131"/>
        <v>100.63576785110514</v>
      </c>
    </row>
    <row r="275" spans="2:22" ht="15">
      <c r="B275" s="35" t="s">
        <v>421</v>
      </c>
      <c r="C275" s="35" t="s">
        <v>911</v>
      </c>
      <c r="D275" s="36">
        <f>IFERROR(VLOOKUP(B275,'1061(22)Table'!$B$3:$I$297,8,0),0)</f>
        <v>43178569</v>
      </c>
      <c r="E275" s="36">
        <f>IFERROR(VLOOKUP(B275,'197 DATA'!$B$5:$M$299,12,0),0)</f>
        <v>23282199.760000002</v>
      </c>
      <c r="F275" s="36">
        <f>IFERROR(VLOOKUP(B275,'197 DATA'!$B$5:$M$299,4,0),0)</f>
        <v>18912470.16</v>
      </c>
      <c r="H275" s="34">
        <v>53.369491312801166</v>
      </c>
      <c r="I275" s="34">
        <v>46.483387081807479</v>
      </c>
      <c r="J275" s="34">
        <v>99.852878394608638</v>
      </c>
      <c r="L275" s="34">
        <v>60.363017253018313</v>
      </c>
      <c r="M275" s="34">
        <v>46.290996478239897</v>
      </c>
      <c r="N275" s="34">
        <v>106.6540137312582</v>
      </c>
      <c r="P275" s="34">
        <f t="shared" si="127"/>
        <v>53.920730351207332</v>
      </c>
      <c r="Q275" s="34">
        <f t="shared" si="128"/>
        <v>43.80059505909054</v>
      </c>
      <c r="R275" s="34">
        <f t="shared" si="124"/>
        <v>97.721325410297879</v>
      </c>
      <c r="T275" s="34">
        <f t="shared" si="129"/>
        <v>55.884412972342268</v>
      </c>
      <c r="U275" s="34">
        <f t="shared" si="130"/>
        <v>45.524992873045967</v>
      </c>
      <c r="V275" s="34">
        <f t="shared" si="131"/>
        <v>101.40940584538824</v>
      </c>
    </row>
    <row r="276" spans="2:22" ht="15">
      <c r="B276" s="35" t="s">
        <v>423</v>
      </c>
      <c r="C276" s="35" t="s">
        <v>912</v>
      </c>
      <c r="D276" s="36">
        <f>IFERROR(VLOOKUP(B276,'1061(22)Table'!$B$3:$I$297,8,0),0)</f>
        <v>57068976</v>
      </c>
      <c r="E276" s="36">
        <f>IFERROR(VLOOKUP(B276,'197 DATA'!$B$5:$M$299,12,0),0)</f>
        <v>31106370.949999999</v>
      </c>
      <c r="F276" s="36">
        <f>IFERROR(VLOOKUP(B276,'197 DATA'!$B$5:$M$299,4,0),0)</f>
        <v>24534871.379999999</v>
      </c>
      <c r="H276" s="34">
        <v>53.791247495062699</v>
      </c>
      <c r="I276" s="34">
        <v>46.121799346442103</v>
      </c>
      <c r="J276" s="34">
        <v>99.913046841504809</v>
      </c>
      <c r="L276" s="34">
        <v>56.196244259003116</v>
      </c>
      <c r="M276" s="34">
        <v>45.912136855314728</v>
      </c>
      <c r="N276" s="34">
        <v>102.10838111431784</v>
      </c>
      <c r="P276" s="34">
        <f t="shared" si="127"/>
        <v>54.506621864040447</v>
      </c>
      <c r="Q276" s="34">
        <f t="shared" si="128"/>
        <v>42.991609626918837</v>
      </c>
      <c r="R276" s="34">
        <f t="shared" si="124"/>
        <v>97.498231490959284</v>
      </c>
      <c r="T276" s="34">
        <f t="shared" si="129"/>
        <v>54.831371206035421</v>
      </c>
      <c r="U276" s="34">
        <f t="shared" si="130"/>
        <v>45.008515276225218</v>
      </c>
      <c r="V276" s="34">
        <f t="shared" si="131"/>
        <v>99.839886482260638</v>
      </c>
    </row>
    <row r="277" spans="2:22" ht="15">
      <c r="B277" s="35" t="s">
        <v>425</v>
      </c>
      <c r="C277" s="35" t="s">
        <v>913</v>
      </c>
      <c r="D277" s="36">
        <f>IFERROR(VLOOKUP(B277,'1061(22)Table'!$B$3:$I$297,8,0),0)</f>
        <v>9182084.2201053891</v>
      </c>
      <c r="E277" s="36">
        <f>IFERROR(VLOOKUP(B277,'197 DATA'!$B$5:$M$299,12,0),0)</f>
        <v>5036888.4399999995</v>
      </c>
      <c r="F277" s="36">
        <f>IFERROR(VLOOKUP(B277,'197 DATA'!$B$5:$M$299,4,0),0)</f>
        <v>4033938.56</v>
      </c>
      <c r="H277" s="34">
        <v>54.530318692810468</v>
      </c>
      <c r="I277" s="34">
        <v>43.144338823529409</v>
      </c>
      <c r="J277" s="34">
        <v>97.674657516339877</v>
      </c>
      <c r="L277" s="34">
        <v>72.519883785734578</v>
      </c>
      <c r="M277" s="34">
        <v>45.384597613754522</v>
      </c>
      <c r="N277" s="34">
        <v>117.9044813994891</v>
      </c>
      <c r="P277" s="34">
        <f t="shared" si="127"/>
        <v>54.855611419584513</v>
      </c>
      <c r="Q277" s="34">
        <f t="shared" si="128"/>
        <v>43.932711389938653</v>
      </c>
      <c r="R277" s="34">
        <f t="shared" si="124"/>
        <v>98.788322809523166</v>
      </c>
      <c r="T277" s="34">
        <f t="shared" si="129"/>
        <v>60.635271299376519</v>
      </c>
      <c r="U277" s="34">
        <f t="shared" si="130"/>
        <v>44.153882609074195</v>
      </c>
      <c r="V277" s="34">
        <f t="shared" si="131"/>
        <v>104.78915390845071</v>
      </c>
    </row>
    <row r="278" spans="2:22" ht="15">
      <c r="B278" s="35" t="s">
        <v>427</v>
      </c>
      <c r="C278" s="35" t="s">
        <v>914</v>
      </c>
      <c r="D278" s="36">
        <f>IFERROR(VLOOKUP(B278,'1061(22)Table'!$B$3:$I$297,8,0),0)</f>
        <v>26498819.544193391</v>
      </c>
      <c r="E278" s="36">
        <f>IFERROR(VLOOKUP(B278,'197 DATA'!$B$5:$M$299,12,0),0)</f>
        <v>14437231.209999999</v>
      </c>
      <c r="F278" s="36">
        <f>IFERROR(VLOOKUP(B278,'197 DATA'!$B$5:$M$299,4,0),0)</f>
        <v>11418847.869999999</v>
      </c>
      <c r="H278" s="34">
        <v>53.449189597432813</v>
      </c>
      <c r="I278" s="34">
        <v>46.01457468874176</v>
      </c>
      <c r="J278" s="34">
        <v>99.46376428617458</v>
      </c>
      <c r="L278" s="34">
        <v>54.943087769503308</v>
      </c>
      <c r="M278" s="34">
        <v>40.854379817132582</v>
      </c>
      <c r="N278" s="34">
        <v>95.797467586635889</v>
      </c>
      <c r="P278" s="34">
        <f t="shared" si="127"/>
        <v>54.482544725897377</v>
      </c>
      <c r="Q278" s="34">
        <f t="shared" si="128"/>
        <v>43.091911513100506</v>
      </c>
      <c r="R278" s="34">
        <f t="shared" si="124"/>
        <v>97.574456238997882</v>
      </c>
      <c r="T278" s="34">
        <f t="shared" si="129"/>
        <v>54.291607364277837</v>
      </c>
      <c r="U278" s="34">
        <f t="shared" si="130"/>
        <v>43.320288672991616</v>
      </c>
      <c r="V278" s="34">
        <f t="shared" si="131"/>
        <v>97.611896037269446</v>
      </c>
    </row>
    <row r="279" spans="2:22" ht="15">
      <c r="B279" s="35" t="s">
        <v>429</v>
      </c>
      <c r="C279" s="35" t="s">
        <v>915</v>
      </c>
      <c r="D279" s="36">
        <f>IFERROR(VLOOKUP(B279,'1061(22)Table'!$B$3:$I$297,8,0),0)</f>
        <v>93326.821467889997</v>
      </c>
      <c r="E279" s="36">
        <f>IFERROR(VLOOKUP(B279,'197 DATA'!$B$5:$M$299,12,0),0)</f>
        <v>58233.729999999996</v>
      </c>
      <c r="F279" s="36">
        <f>IFERROR(VLOOKUP(B279,'197 DATA'!$B$5:$M$299,4,0),0)</f>
        <v>30974.45</v>
      </c>
      <c r="H279" s="34">
        <v>57.614411068267735</v>
      </c>
      <c r="I279" s="34">
        <v>36.761941713148943</v>
      </c>
      <c r="J279" s="34">
        <v>94.376352781416671</v>
      </c>
      <c r="L279" s="34">
        <v>65.857228870681766</v>
      </c>
      <c r="M279" s="34">
        <v>38.950576725022479</v>
      </c>
      <c r="N279" s="34">
        <v>104.80780559570425</v>
      </c>
      <c r="P279" s="34">
        <f t="shared" si="127"/>
        <v>62.397635625076852</v>
      </c>
      <c r="Q279" s="34">
        <f t="shared" si="128"/>
        <v>33.189226326171479</v>
      </c>
      <c r="R279" s="34">
        <f t="shared" si="124"/>
        <v>95.586861951248324</v>
      </c>
      <c r="T279" s="34">
        <f t="shared" si="129"/>
        <v>61.95642518800878</v>
      </c>
      <c r="U279" s="34">
        <f t="shared" si="130"/>
        <v>36.300581588114305</v>
      </c>
      <c r="V279" s="34">
        <f t="shared" si="131"/>
        <v>98.257006776123077</v>
      </c>
    </row>
    <row r="280" spans="2:22" ht="15">
      <c r="B280" s="35" t="s">
        <v>431</v>
      </c>
      <c r="C280" s="35" t="s">
        <v>916</v>
      </c>
      <c r="D280" s="36">
        <f>IFERROR(VLOOKUP(B280,'1061(22)Table'!$B$3:$I$297,8,0),0)</f>
        <v>15735644.81700331</v>
      </c>
      <c r="E280" s="36">
        <f>IFERROR(VLOOKUP(B280,'197 DATA'!$B$5:$M$299,12,0),0)</f>
        <v>8564911.120000001</v>
      </c>
      <c r="F280" s="36">
        <f>IFERROR(VLOOKUP(B280,'197 DATA'!$B$5:$M$299,4,0),0)</f>
        <v>6263073.6799999997</v>
      </c>
      <c r="H280" s="34">
        <v>54.196313468745529</v>
      </c>
      <c r="I280" s="34">
        <v>45.879098053689404</v>
      </c>
      <c r="J280" s="34">
        <v>100.07541152243493</v>
      </c>
      <c r="L280" s="34">
        <v>62.386348895878697</v>
      </c>
      <c r="M280" s="34">
        <v>45.646909886357413</v>
      </c>
      <c r="N280" s="34">
        <v>108.03325878223612</v>
      </c>
      <c r="P280" s="34">
        <f t="shared" si="127"/>
        <v>54.429997750998417</v>
      </c>
      <c r="Q280" s="34">
        <f t="shared" si="128"/>
        <v>39.801824156785571</v>
      </c>
      <c r="R280" s="34">
        <f t="shared" si="124"/>
        <v>94.231821907783996</v>
      </c>
      <c r="T280" s="34">
        <f t="shared" si="129"/>
        <v>57.004220038540886</v>
      </c>
      <c r="U280" s="34">
        <f t="shared" si="130"/>
        <v>43.775944032277458</v>
      </c>
      <c r="V280" s="34">
        <f t="shared" si="131"/>
        <v>100.78016407081834</v>
      </c>
    </row>
    <row r="281" spans="2:22" ht="15">
      <c r="B281" s="35" t="s">
        <v>433</v>
      </c>
      <c r="C281" s="35" t="s">
        <v>917</v>
      </c>
      <c r="D281" s="36">
        <f>IFERROR(VLOOKUP(B281,'1061(22)Table'!$B$3:$I$297,8,0),0)</f>
        <v>19009567.303729478</v>
      </c>
      <c r="E281" s="36">
        <f>IFERROR(VLOOKUP(B281,'197 DATA'!$B$5:$M$299,12,0),0)</f>
        <v>10111698.209999997</v>
      </c>
      <c r="F281" s="36">
        <f>IFERROR(VLOOKUP(B281,'197 DATA'!$B$5:$M$299,4,0),0)</f>
        <v>7820207.9400000004</v>
      </c>
      <c r="H281" s="34">
        <v>53.494149856237172</v>
      </c>
      <c r="I281" s="34">
        <v>46.683069831650172</v>
      </c>
      <c r="J281" s="34">
        <v>100.17721968788734</v>
      </c>
      <c r="L281" s="34">
        <v>57.56867158784479</v>
      </c>
      <c r="M281" s="34">
        <v>46.52953349872211</v>
      </c>
      <c r="N281" s="34">
        <v>104.09820508656691</v>
      </c>
      <c r="P281" s="34">
        <f t="shared" si="127"/>
        <v>53.192679498897313</v>
      </c>
      <c r="Q281" s="34">
        <f t="shared" si="128"/>
        <v>41.138274296573584</v>
      </c>
      <c r="R281" s="34">
        <f t="shared" si="124"/>
        <v>94.33095379547089</v>
      </c>
      <c r="T281" s="34">
        <f t="shared" si="129"/>
        <v>54.751833647659758</v>
      </c>
      <c r="U281" s="34">
        <f t="shared" si="130"/>
        <v>44.783625875648625</v>
      </c>
      <c r="V281" s="34">
        <f t="shared" si="131"/>
        <v>99.535459523308376</v>
      </c>
    </row>
    <row r="282" spans="2:22" ht="15">
      <c r="B282" s="35" t="s">
        <v>435</v>
      </c>
      <c r="C282" s="35" t="s">
        <v>918</v>
      </c>
      <c r="D282" s="36">
        <f>IFERROR(VLOOKUP(B282,'1061(22)Table'!$B$3:$I$297,8,0),0)</f>
        <v>6081482.4112962</v>
      </c>
      <c r="E282" s="36">
        <f>IFERROR(VLOOKUP(B282,'197 DATA'!$B$5:$M$299,12,0),0)</f>
        <v>3222230.41</v>
      </c>
      <c r="F282" s="36">
        <f>IFERROR(VLOOKUP(B282,'197 DATA'!$B$5:$M$299,4,0),0)</f>
        <v>23620.76</v>
      </c>
      <c r="H282" s="34">
        <v>52.812871884588517</v>
      </c>
      <c r="I282" s="34">
        <v>46.655566378878127</v>
      </c>
      <c r="J282" s="34">
        <v>99.468438263466652</v>
      </c>
      <c r="L282" s="34">
        <v>0.94490952589039701</v>
      </c>
      <c r="M282" s="34">
        <v>41.673289256629793</v>
      </c>
      <c r="N282" s="34">
        <v>42.618198782520189</v>
      </c>
      <c r="P282" s="34">
        <f t="shared" si="127"/>
        <v>52.984292185319624</v>
      </c>
      <c r="Q282" s="34">
        <f t="shared" si="128"/>
        <v>0.38840464219916238</v>
      </c>
      <c r="R282" s="34">
        <f t="shared" si="124"/>
        <v>53.372696827518787</v>
      </c>
      <c r="T282" s="34">
        <f t="shared" si="129"/>
        <v>35.58069119859951</v>
      </c>
      <c r="U282" s="34">
        <f t="shared" si="130"/>
        <v>29.572420092569029</v>
      </c>
      <c r="V282" s="34">
        <f t="shared" si="131"/>
        <v>65.153111291168543</v>
      </c>
    </row>
    <row r="283" spans="2:22" ht="15">
      <c r="B283" s="35" t="s">
        <v>437</v>
      </c>
      <c r="C283" s="35" t="s">
        <v>919</v>
      </c>
      <c r="D283" s="36">
        <f>IFERROR(VLOOKUP(B283,'1061(22)Table'!$B$3:$I$297,8,0),0)</f>
        <v>3472092.6714722901</v>
      </c>
      <c r="E283" s="36">
        <f>IFERROR(VLOOKUP(B283,'197 DATA'!$B$5:$M$299,12,0),0)</f>
        <v>1907993.58</v>
      </c>
      <c r="F283" s="36">
        <f>IFERROR(VLOOKUP(B283,'197 DATA'!$B$5:$M$299,4,0),0)</f>
        <v>1338910.17</v>
      </c>
      <c r="H283" s="34">
        <v>55.685482720199801</v>
      </c>
      <c r="I283" s="34">
        <v>44.04696484300198</v>
      </c>
      <c r="J283" s="34">
        <v>99.732447563201788</v>
      </c>
      <c r="L283" s="34">
        <v>64.129201577508269</v>
      </c>
      <c r="M283" s="34">
        <v>44.249839815095122</v>
      </c>
      <c r="N283" s="34">
        <v>108.3790413926034</v>
      </c>
      <c r="P283" s="34">
        <f t="shared" si="127"/>
        <v>54.952265406871859</v>
      </c>
      <c r="Q283" s="34">
        <f t="shared" si="128"/>
        <v>38.562051669901273</v>
      </c>
      <c r="R283" s="34">
        <f t="shared" si="124"/>
        <v>93.514317076773125</v>
      </c>
      <c r="T283" s="34">
        <f t="shared" si="129"/>
        <v>58.255649901526645</v>
      </c>
      <c r="U283" s="34">
        <f t="shared" si="130"/>
        <v>42.286285442666127</v>
      </c>
      <c r="V283" s="34">
        <f t="shared" si="131"/>
        <v>100.54193534419278</v>
      </c>
    </row>
    <row r="284" spans="2:22" ht="15">
      <c r="B284" s="35" t="s">
        <v>439</v>
      </c>
      <c r="C284" s="35" t="s">
        <v>920</v>
      </c>
      <c r="D284" s="36">
        <f>IFERROR(VLOOKUP(B284,'1061(22)Table'!$B$3:$I$297,8,0),0)</f>
        <v>478537.13363395998</v>
      </c>
      <c r="E284" s="36">
        <f>IFERROR(VLOOKUP(B284,'197 DATA'!$B$5:$M$299,12,0),0)</f>
        <v>277325.34999999998</v>
      </c>
      <c r="F284" s="36">
        <f>IFERROR(VLOOKUP(B284,'197 DATA'!$B$5:$M$299,4,0),0)</f>
        <v>193898.07</v>
      </c>
      <c r="H284" s="34">
        <v>52.538488578475437</v>
      </c>
      <c r="I284" s="34">
        <v>38.487904248207819</v>
      </c>
      <c r="J284" s="34">
        <v>91.026392826683264</v>
      </c>
      <c r="L284" s="34">
        <v>60.177750100859441</v>
      </c>
      <c r="M284" s="34">
        <v>41.048762354369245</v>
      </c>
      <c r="N284" s="34">
        <v>101.22651245522869</v>
      </c>
      <c r="P284" s="34">
        <f t="shared" si="127"/>
        <v>57.952733551526258</v>
      </c>
      <c r="Q284" s="34">
        <f t="shared" si="128"/>
        <v>40.518918255634361</v>
      </c>
      <c r="R284" s="34">
        <f t="shared" si="124"/>
        <v>98.471651807160612</v>
      </c>
      <c r="T284" s="34">
        <f t="shared" si="129"/>
        <v>56.889657410287043</v>
      </c>
      <c r="U284" s="34">
        <f t="shared" si="130"/>
        <v>40.018528286070477</v>
      </c>
      <c r="V284" s="34">
        <f t="shared" si="131"/>
        <v>96.908185696357521</v>
      </c>
    </row>
    <row r="285" spans="2:22" ht="15">
      <c r="B285" s="35" t="s">
        <v>441</v>
      </c>
      <c r="C285" s="35" t="s">
        <v>921</v>
      </c>
      <c r="D285" s="36">
        <f>IFERROR(VLOOKUP(B285,'1061(22)Table'!$B$3:$I$297,8,0),0)</f>
        <v>4395298.1031231899</v>
      </c>
      <c r="E285" s="36">
        <f>IFERROR(VLOOKUP(B285,'197 DATA'!$B$5:$M$299,12,0),0)</f>
        <v>2367651.19</v>
      </c>
      <c r="F285" s="36">
        <f>IFERROR(VLOOKUP(B285,'197 DATA'!$B$5:$M$299,4,0),0)</f>
        <v>2003787.77</v>
      </c>
      <c r="H285" s="34">
        <v>52.66549369056176</v>
      </c>
      <c r="I285" s="34">
        <v>45.195095885571114</v>
      </c>
      <c r="J285" s="34">
        <v>97.860589576132867</v>
      </c>
      <c r="L285" s="34">
        <v>55.698730151350972</v>
      </c>
      <c r="M285" s="34">
        <v>45.393516547159649</v>
      </c>
      <c r="N285" s="34">
        <v>101.09224669851062</v>
      </c>
      <c r="P285" s="34">
        <f t="shared" si="127"/>
        <v>53.867818164997857</v>
      </c>
      <c r="Q285" s="34">
        <f t="shared" si="128"/>
        <v>45.589348503487351</v>
      </c>
      <c r="R285" s="34">
        <f t="shared" si="124"/>
        <v>99.4571666684852</v>
      </c>
      <c r="T285" s="34">
        <f t="shared" si="129"/>
        <v>54.077347335636865</v>
      </c>
      <c r="U285" s="34">
        <f t="shared" si="130"/>
        <v>45.392653645406035</v>
      </c>
      <c r="V285" s="34">
        <f t="shared" si="131"/>
        <v>99.470000981042901</v>
      </c>
    </row>
    <row r="286" spans="2:22" ht="15">
      <c r="B286" s="35" t="s">
        <v>443</v>
      </c>
      <c r="C286" s="35" t="s">
        <v>922</v>
      </c>
      <c r="D286" s="36">
        <f>IFERROR(VLOOKUP(B286,'1061(22)Table'!$B$3:$I$297,8,0),0)</f>
        <v>12964449.5693755</v>
      </c>
      <c r="E286" s="36">
        <f>IFERROR(VLOOKUP(B286,'197 DATA'!$B$5:$M$299,12,0),0)</f>
        <v>7314472.5599999996</v>
      </c>
      <c r="F286" s="36">
        <f>IFERROR(VLOOKUP(B286,'197 DATA'!$B$5:$M$299,4,0),0)</f>
        <v>5376013.1200000001</v>
      </c>
      <c r="H286" s="34">
        <v>55.780644007411418</v>
      </c>
      <c r="I286" s="34">
        <v>44.643467773423211</v>
      </c>
      <c r="J286" s="34">
        <v>100.42411178083464</v>
      </c>
      <c r="L286" s="34">
        <v>59.140606607507706</v>
      </c>
      <c r="M286" s="34">
        <v>43.959737681451813</v>
      </c>
      <c r="N286" s="34">
        <v>103.10034428895952</v>
      </c>
      <c r="P286" s="34">
        <f t="shared" si="127"/>
        <v>56.419460933213685</v>
      </c>
      <c r="Q286" s="34">
        <f t="shared" si="128"/>
        <v>41.467345692015861</v>
      </c>
      <c r="R286" s="34">
        <f t="shared" si="124"/>
        <v>97.886806625229553</v>
      </c>
      <c r="T286" s="34">
        <f t="shared" si="129"/>
        <v>57.11357051604427</v>
      </c>
      <c r="U286" s="34">
        <f t="shared" si="130"/>
        <v>43.356850382296962</v>
      </c>
      <c r="V286" s="34">
        <f t="shared" si="131"/>
        <v>100.47042089834123</v>
      </c>
    </row>
    <row r="287" spans="2:22" ht="15">
      <c r="B287" s="37" t="s">
        <v>923</v>
      </c>
      <c r="C287" s="33" t="s">
        <v>924</v>
      </c>
      <c r="D287" s="38">
        <f>SUM(D273:D286)</f>
        <v>265930500.22988677</v>
      </c>
      <c r="E287" s="38">
        <f t="shared" ref="E287:F287" si="132">SUM(E273:E286)</f>
        <v>143953615.78</v>
      </c>
      <c r="F287" s="38">
        <f t="shared" si="132"/>
        <v>110333353.67999999</v>
      </c>
      <c r="G287" s="30"/>
      <c r="H287" s="39">
        <v>53.644818214632117</v>
      </c>
      <c r="I287" s="39">
        <v>46.091626171774855</v>
      </c>
      <c r="J287" s="39">
        <v>99.736444386406973</v>
      </c>
      <c r="K287" s="30"/>
      <c r="L287" s="39">
        <v>56.826818114358183</v>
      </c>
      <c r="M287" s="39">
        <v>45.275195524213224</v>
      </c>
      <c r="N287" s="39">
        <v>102.10201363857141</v>
      </c>
      <c r="O287" s="30"/>
      <c r="P287" s="39">
        <f t="shared" si="127"/>
        <v>54.13204414520245</v>
      </c>
      <c r="Q287" s="39">
        <f t="shared" si="128"/>
        <v>41.489544668483312</v>
      </c>
      <c r="R287" s="39">
        <f t="shared" si="124"/>
        <v>95.621588813685761</v>
      </c>
      <c r="S287" s="30"/>
      <c r="T287" s="39">
        <f t="shared" si="129"/>
        <v>54.867893491397581</v>
      </c>
      <c r="U287" s="39">
        <f t="shared" si="130"/>
        <v>44.285455454823797</v>
      </c>
      <c r="V287" s="39">
        <f t="shared" si="131"/>
        <v>99.153348946221385</v>
      </c>
    </row>
    <row r="288" spans="2:22" ht="15">
      <c r="B288" s="40" t="s">
        <v>925</v>
      </c>
      <c r="C288" s="33"/>
      <c r="D288" s="36"/>
      <c r="E288" s="36"/>
      <c r="F288" s="36"/>
      <c r="H288" s="34"/>
      <c r="I288" s="34"/>
      <c r="J288" s="34"/>
      <c r="L288" s="34"/>
      <c r="M288" s="34"/>
      <c r="N288" s="34"/>
      <c r="P288" s="34"/>
      <c r="Q288" s="34"/>
      <c r="R288" s="34"/>
      <c r="T288" s="34"/>
      <c r="U288" s="34"/>
      <c r="V288" s="34"/>
    </row>
    <row r="289" spans="2:22" ht="15">
      <c r="B289" s="46" t="s">
        <v>445</v>
      </c>
      <c r="C289" s="4" t="s">
        <v>926</v>
      </c>
      <c r="D289" s="36">
        <f>IFERROR(VLOOKUP(B289,'1061(22)Table'!$B$3:$I$297,8,0),0)</f>
        <v>65699611.996232644</v>
      </c>
      <c r="E289" s="36">
        <f>IFERROR(VLOOKUP(B289,'197 DATA'!$B$5:$M$299,12,0),0)</f>
        <v>36843578.869999997</v>
      </c>
      <c r="F289" s="36">
        <f>IFERROR(VLOOKUP(B289,'197 DATA'!$B$5:$M$299,4,0),0)</f>
        <v>16289799.560000001</v>
      </c>
      <c r="H289" s="34">
        <v>56.225978885714291</v>
      </c>
      <c r="I289" s="34">
        <v>31.395997685714285</v>
      </c>
      <c r="J289" s="34">
        <v>87.621976571428576</v>
      </c>
      <c r="L289" s="34">
        <v>64.930925152510085</v>
      </c>
      <c r="M289" s="34">
        <v>41.385176717446825</v>
      </c>
      <c r="N289" s="34">
        <v>106.31610186995691</v>
      </c>
      <c r="P289" s="34">
        <f t="shared" ref="P289:P303" si="133">IFERROR(IF(E289&gt;0,E289/D289*100,0),0)</f>
        <v>56.078837835621755</v>
      </c>
      <c r="Q289" s="34">
        <f t="shared" ref="Q289:Q303" si="134">IFERROR(IF(F289&gt;0,F289/D289*100,0),0)</f>
        <v>24.794361892021666</v>
      </c>
      <c r="R289" s="34">
        <f t="shared" si="124"/>
        <v>80.873199727643424</v>
      </c>
      <c r="T289" s="34">
        <f t="shared" ref="T289:T303" si="135">IF(AND(H289&gt;0,L289&gt;0,L289&gt;0),AVERAGE(H289,L289,P289),AVERAGE(L289,P289))</f>
        <v>59.078580624615377</v>
      </c>
      <c r="U289" s="34">
        <f t="shared" ref="U289:U303" si="136">IF(AND(I289&gt;0,M289&gt;0,M289&gt;0),AVERAGE(I289,M289,Q289),AVERAGE(M289,Q289))</f>
        <v>32.525178765060929</v>
      </c>
      <c r="V289" s="34">
        <f t="shared" ref="V289:V303" si="137">IF(AND(J289&gt;0,N289&gt;0,N289&gt;0),AVERAGE(J289,N289,R289),AVERAGE(N289,R289))</f>
        <v>91.603759389676313</v>
      </c>
    </row>
    <row r="290" spans="2:22" ht="15">
      <c r="B290" s="35" t="s">
        <v>447</v>
      </c>
      <c r="C290" s="35" t="s">
        <v>927</v>
      </c>
      <c r="D290" s="36">
        <f>IFERROR(VLOOKUP(B290,'1061(22)Table'!$B$3:$I$297,8,0),0)</f>
        <v>159974.10094405001</v>
      </c>
      <c r="E290" s="36">
        <f>IFERROR(VLOOKUP(B290,'197 DATA'!$B$5:$M$299,12,0),0)</f>
        <v>101712.93</v>
      </c>
      <c r="F290" s="36">
        <f>IFERROR(VLOOKUP(B290,'197 DATA'!$B$5:$M$299,4,0),0)</f>
        <v>47619.12</v>
      </c>
      <c r="H290" s="34">
        <v>61.664015999999997</v>
      </c>
      <c r="I290" s="34">
        <v>30.048183999999999</v>
      </c>
      <c r="J290" s="34">
        <v>91.712199999999996</v>
      </c>
      <c r="L290" s="34">
        <v>64.278879082450771</v>
      </c>
      <c r="M290" s="34">
        <v>37.460321290069501</v>
      </c>
      <c r="N290" s="34">
        <v>101.73920037252027</v>
      </c>
      <c r="P290" s="34">
        <f t="shared" si="133"/>
        <v>63.580873028674489</v>
      </c>
      <c r="Q290" s="34">
        <f t="shared" si="134"/>
        <v>29.766768319988561</v>
      </c>
      <c r="R290" s="34">
        <f t="shared" si="124"/>
        <v>93.347641348663046</v>
      </c>
      <c r="T290" s="34">
        <f t="shared" si="135"/>
        <v>63.174589370375088</v>
      </c>
      <c r="U290" s="34">
        <f t="shared" si="136"/>
        <v>32.425091203352686</v>
      </c>
      <c r="V290" s="34">
        <f t="shared" si="137"/>
        <v>95.599680573727767</v>
      </c>
    </row>
    <row r="291" spans="2:22" ht="15">
      <c r="B291" s="35" t="s">
        <v>449</v>
      </c>
      <c r="C291" s="35" t="s">
        <v>928</v>
      </c>
      <c r="D291" s="36">
        <f>IFERROR(VLOOKUP(B291,'1061(22)Table'!$B$3:$I$297,8,0),0)</f>
        <v>211574.25528565</v>
      </c>
      <c r="E291" s="36">
        <f>IFERROR(VLOOKUP(B291,'197 DATA'!$B$5:$M$299,12,0),0)</f>
        <v>139108.29</v>
      </c>
      <c r="F291" s="36">
        <f>IFERROR(VLOOKUP(B291,'197 DATA'!$B$5:$M$299,4,0),0)</f>
        <v>69345.25</v>
      </c>
      <c r="H291" s="34">
        <v>63.036625759893418</v>
      </c>
      <c r="I291" s="34">
        <v>27.019049640777659</v>
      </c>
      <c r="J291" s="34">
        <v>90.055675400671078</v>
      </c>
      <c r="L291" s="34">
        <v>74.900918984789939</v>
      </c>
      <c r="M291" s="34">
        <v>34.337622873415654</v>
      </c>
      <c r="N291" s="34">
        <v>109.23854185820559</v>
      </c>
      <c r="P291" s="34">
        <f t="shared" si="133"/>
        <v>65.749157340616676</v>
      </c>
      <c r="Q291" s="34">
        <f t="shared" si="134"/>
        <v>32.775845013078644</v>
      </c>
      <c r="R291" s="34">
        <f t="shared" si="124"/>
        <v>98.525002353695328</v>
      </c>
      <c r="T291" s="34">
        <f t="shared" si="135"/>
        <v>67.89556736176668</v>
      </c>
      <c r="U291" s="34">
        <f t="shared" si="136"/>
        <v>31.377505842423986</v>
      </c>
      <c r="V291" s="34">
        <f t="shared" si="137"/>
        <v>99.273073204190666</v>
      </c>
    </row>
    <row r="292" spans="2:22" ht="15">
      <c r="B292" s="35" t="s">
        <v>451</v>
      </c>
      <c r="C292" s="35" t="s">
        <v>929</v>
      </c>
      <c r="D292" s="36">
        <f>IFERROR(VLOOKUP(B292,'1061(22)Table'!$B$3:$I$297,8,0),0)</f>
        <v>3372084.1124169398</v>
      </c>
      <c r="E292" s="36">
        <f>IFERROR(VLOOKUP(B292,'197 DATA'!$B$5:$M$299,12,0),0)</f>
        <v>1910014.08</v>
      </c>
      <c r="F292" s="36">
        <f>IFERROR(VLOOKUP(B292,'197 DATA'!$B$5:$M$299,4,0),0)</f>
        <v>959230.57</v>
      </c>
      <c r="H292" s="34">
        <v>56.797273182957397</v>
      </c>
      <c r="I292" s="34">
        <v>15.269288220551378</v>
      </c>
      <c r="J292" s="34">
        <v>72.066561403508771</v>
      </c>
      <c r="L292" s="34">
        <v>66.192018412370999</v>
      </c>
      <c r="M292" s="34">
        <v>42.899046994718773</v>
      </c>
      <c r="N292" s="34">
        <v>109.09106540708977</v>
      </c>
      <c r="P292" s="34">
        <f t="shared" si="133"/>
        <v>56.641946532911312</v>
      </c>
      <c r="Q292" s="34">
        <f t="shared" si="134"/>
        <v>28.446223107776277</v>
      </c>
      <c r="R292" s="34">
        <f t="shared" si="124"/>
        <v>85.088169640687596</v>
      </c>
      <c r="T292" s="34">
        <f t="shared" si="135"/>
        <v>59.877079376079905</v>
      </c>
      <c r="U292" s="34">
        <f t="shared" si="136"/>
        <v>28.871519441015476</v>
      </c>
      <c r="V292" s="34">
        <f t="shared" si="137"/>
        <v>88.748598817095385</v>
      </c>
    </row>
    <row r="293" spans="2:22" ht="15">
      <c r="B293" s="35" t="s">
        <v>453</v>
      </c>
      <c r="C293" s="35" t="s">
        <v>930</v>
      </c>
      <c r="D293" s="36">
        <f>IFERROR(VLOOKUP(B293,'1061(22)Table'!$B$3:$I$297,8,0),0)</f>
        <v>1383823.8523074</v>
      </c>
      <c r="E293" s="36">
        <f>IFERROR(VLOOKUP(B293,'197 DATA'!$B$5:$M$299,12,0),0)</f>
        <v>800448.50999999989</v>
      </c>
      <c r="F293" s="36">
        <f>IFERROR(VLOOKUP(B293,'197 DATA'!$B$5:$M$299,4,0),0)</f>
        <v>452539.12</v>
      </c>
      <c r="H293" s="34">
        <v>58.121580459048559</v>
      </c>
      <c r="I293" s="34">
        <v>33.438209235440567</v>
      </c>
      <c r="J293" s="34">
        <v>91.559789694489126</v>
      </c>
      <c r="L293" s="34">
        <v>65.187546796110567</v>
      </c>
      <c r="M293" s="34">
        <v>40.130998310011385</v>
      </c>
      <c r="N293" s="34">
        <v>105.31854510612195</v>
      </c>
      <c r="P293" s="34">
        <f t="shared" si="133"/>
        <v>57.843236960059983</v>
      </c>
      <c r="Q293" s="34">
        <f t="shared" si="134"/>
        <v>32.70207543000739</v>
      </c>
      <c r="R293" s="34">
        <f t="shared" si="124"/>
        <v>90.54531239006738</v>
      </c>
      <c r="T293" s="34">
        <f t="shared" si="135"/>
        <v>60.384121405073039</v>
      </c>
      <c r="U293" s="34">
        <f t="shared" si="136"/>
        <v>35.423760991819783</v>
      </c>
      <c r="V293" s="34">
        <f t="shared" si="137"/>
        <v>95.807882396892822</v>
      </c>
    </row>
    <row r="294" spans="2:22" ht="15">
      <c r="B294" s="35" t="s">
        <v>455</v>
      </c>
      <c r="C294" s="35" t="s">
        <v>931</v>
      </c>
      <c r="D294" s="36">
        <f>IFERROR(VLOOKUP(B294,'1061(22)Table'!$B$3:$I$297,8,0),0)</f>
        <v>16444393.287968</v>
      </c>
      <c r="E294" s="36">
        <f>IFERROR(VLOOKUP(B294,'197 DATA'!$B$5:$M$299,12,0),0)</f>
        <v>9205435.379999999</v>
      </c>
      <c r="F294" s="36">
        <f>IFERROR(VLOOKUP(B294,'197 DATA'!$B$5:$M$299,4,0),0)</f>
        <v>4549574.6900000004</v>
      </c>
      <c r="H294" s="34">
        <v>56.361724545454528</v>
      </c>
      <c r="I294" s="34">
        <v>32.254384343434339</v>
      </c>
      <c r="J294" s="34">
        <v>88.616108888888874</v>
      </c>
      <c r="L294" s="34">
        <v>62.953615041360322</v>
      </c>
      <c r="M294" s="34">
        <v>41.686291446380679</v>
      </c>
      <c r="N294" s="34">
        <v>104.639906487741</v>
      </c>
      <c r="P294" s="34">
        <f t="shared" si="133"/>
        <v>55.97917307618404</v>
      </c>
      <c r="Q294" s="34">
        <f t="shared" si="134"/>
        <v>27.666418640867853</v>
      </c>
      <c r="R294" s="34">
        <f t="shared" si="124"/>
        <v>83.6455917170519</v>
      </c>
      <c r="T294" s="34">
        <f t="shared" si="135"/>
        <v>58.431504220999635</v>
      </c>
      <c r="U294" s="34">
        <f t="shared" si="136"/>
        <v>33.869031476894293</v>
      </c>
      <c r="V294" s="34">
        <f t="shared" si="137"/>
        <v>92.30053569789392</v>
      </c>
    </row>
    <row r="295" spans="2:22" ht="15">
      <c r="B295" s="35" t="s">
        <v>457</v>
      </c>
      <c r="C295" s="35" t="s">
        <v>932</v>
      </c>
      <c r="D295" s="36">
        <f>IFERROR(VLOOKUP(B295,'1061(22)Table'!$B$3:$I$297,8,0),0)</f>
        <v>29209736.995524962</v>
      </c>
      <c r="E295" s="36">
        <f>IFERROR(VLOOKUP(B295,'197 DATA'!$B$5:$M$299,12,0),0)</f>
        <v>16391922.93</v>
      </c>
      <c r="F295" s="36">
        <f>IFERROR(VLOOKUP(B295,'197 DATA'!$B$5:$M$299,4,0),0)</f>
        <v>12018781.890000001</v>
      </c>
      <c r="H295" s="34">
        <v>55.911930522101983</v>
      </c>
      <c r="I295" s="34">
        <v>33.001767751128</v>
      </c>
      <c r="J295" s="34">
        <v>88.913698273229983</v>
      </c>
      <c r="L295" s="34">
        <v>107.17775377839283</v>
      </c>
      <c r="M295" s="34">
        <v>41.72974522377784</v>
      </c>
      <c r="N295" s="34">
        <v>148.90749900217065</v>
      </c>
      <c r="P295" s="34">
        <f t="shared" si="133"/>
        <v>56.118009321724813</v>
      </c>
      <c r="Q295" s="34">
        <f t="shared" si="134"/>
        <v>41.14649129446569</v>
      </c>
      <c r="R295" s="34">
        <f t="shared" si="124"/>
        <v>97.264500616190503</v>
      </c>
      <c r="T295" s="34">
        <f t="shared" si="135"/>
        <v>73.069231207406531</v>
      </c>
      <c r="U295" s="34">
        <f t="shared" si="136"/>
        <v>38.626001423123846</v>
      </c>
      <c r="V295" s="34">
        <f t="shared" si="137"/>
        <v>111.69523263053038</v>
      </c>
    </row>
    <row r="296" spans="2:22" ht="15">
      <c r="B296" s="35" t="s">
        <v>459</v>
      </c>
      <c r="C296" s="35" t="s">
        <v>933</v>
      </c>
      <c r="D296" s="36">
        <f>IFERROR(VLOOKUP(B296,'1061(22)Table'!$B$3:$I$297,8,0),0)</f>
        <v>1315077.8824231999</v>
      </c>
      <c r="E296" s="36">
        <f>IFERROR(VLOOKUP(B296,'197 DATA'!$B$5:$M$299,12,0),0)</f>
        <v>776275.3</v>
      </c>
      <c r="F296" s="36">
        <f>IFERROR(VLOOKUP(B296,'197 DATA'!$B$5:$M$299,4,0),0)</f>
        <v>487011.02</v>
      </c>
      <c r="H296" s="34">
        <v>58.470925722515688</v>
      </c>
      <c r="I296" s="34">
        <v>30.192036717151232</v>
      </c>
      <c r="J296" s="34">
        <v>88.662962439666927</v>
      </c>
      <c r="L296" s="34">
        <v>66.90015134540954</v>
      </c>
      <c r="M296" s="34">
        <v>40.139773560822441</v>
      </c>
      <c r="N296" s="34">
        <v>107.03992490623199</v>
      </c>
      <c r="P296" s="34">
        <f t="shared" si="133"/>
        <v>59.028846152412896</v>
      </c>
      <c r="Q296" s="34">
        <f t="shared" si="134"/>
        <v>37.032865240089023</v>
      </c>
      <c r="R296" s="34">
        <f t="shared" si="124"/>
        <v>96.06171139250192</v>
      </c>
      <c r="T296" s="34">
        <f t="shared" si="135"/>
        <v>61.466641073446034</v>
      </c>
      <c r="U296" s="34">
        <f t="shared" si="136"/>
        <v>35.788225172687568</v>
      </c>
      <c r="V296" s="34">
        <f t="shared" si="137"/>
        <v>97.254866246133602</v>
      </c>
    </row>
    <row r="297" spans="2:22" ht="15">
      <c r="B297" s="35" t="s">
        <v>461</v>
      </c>
      <c r="C297" s="35" t="s">
        <v>934</v>
      </c>
      <c r="D297" s="36">
        <f>IFERROR(VLOOKUP(B297,'1061(22)Table'!$B$3:$I$297,8,0),0)</f>
        <v>8698807.5823733099</v>
      </c>
      <c r="E297" s="36">
        <f>IFERROR(VLOOKUP(B297,'197 DATA'!$B$5:$M$299,12,0),0)</f>
        <v>5069651.7</v>
      </c>
      <c r="F297" s="36">
        <f>IFERROR(VLOOKUP(B297,'197 DATA'!$B$5:$M$299,4,0),0)</f>
        <v>2905771.08</v>
      </c>
      <c r="H297" s="34">
        <v>56.754367656250004</v>
      </c>
      <c r="I297" s="34">
        <v>28.461312500000002</v>
      </c>
      <c r="J297" s="34">
        <v>85.215680156250002</v>
      </c>
      <c r="L297" s="34">
        <v>67.321686343445819</v>
      </c>
      <c r="M297" s="34">
        <v>39.261122161924824</v>
      </c>
      <c r="N297" s="34">
        <v>106.58280850537065</v>
      </c>
      <c r="P297" s="34">
        <f t="shared" si="133"/>
        <v>58.279846427144889</v>
      </c>
      <c r="Q297" s="34">
        <f t="shared" si="134"/>
        <v>33.404245955365916</v>
      </c>
      <c r="R297" s="34">
        <f t="shared" si="124"/>
        <v>91.684092382510812</v>
      </c>
      <c r="T297" s="34">
        <f t="shared" si="135"/>
        <v>60.785300142280242</v>
      </c>
      <c r="U297" s="34">
        <f t="shared" si="136"/>
        <v>33.708893539096913</v>
      </c>
      <c r="V297" s="34">
        <f t="shared" si="137"/>
        <v>94.494193681377155</v>
      </c>
    </row>
    <row r="298" spans="2:22" ht="15">
      <c r="B298" s="35" t="s">
        <v>463</v>
      </c>
      <c r="C298" s="35" t="s">
        <v>935</v>
      </c>
      <c r="D298" s="36">
        <f>IFERROR(VLOOKUP(B298,'1061(22)Table'!$B$3:$I$297,8,0),0)</f>
        <v>10932949.6736544</v>
      </c>
      <c r="E298" s="36">
        <f>IFERROR(VLOOKUP(B298,'197 DATA'!$B$5:$M$299,12,0),0)</f>
        <v>6264575.3899999987</v>
      </c>
      <c r="F298" s="36">
        <f>IFERROR(VLOOKUP(B298,'197 DATA'!$B$5:$M$299,4,0),0)</f>
        <v>4235831.9000000004</v>
      </c>
      <c r="H298" s="34">
        <v>56.525490911855428</v>
      </c>
      <c r="I298" s="34">
        <v>27.379305442739366</v>
      </c>
      <c r="J298" s="34">
        <v>83.904796354594794</v>
      </c>
      <c r="L298" s="34">
        <v>92.883826174585266</v>
      </c>
      <c r="M298" s="34">
        <v>42.024056316484398</v>
      </c>
      <c r="N298" s="34">
        <v>134.90788249106967</v>
      </c>
      <c r="P298" s="34">
        <f t="shared" si="133"/>
        <v>57.299956342943901</v>
      </c>
      <c r="Q298" s="34">
        <f t="shared" si="134"/>
        <v>38.743724488252859</v>
      </c>
      <c r="R298" s="34">
        <f t="shared" si="124"/>
        <v>96.043680831196752</v>
      </c>
      <c r="T298" s="34">
        <f t="shared" si="135"/>
        <v>68.903091143128208</v>
      </c>
      <c r="U298" s="34">
        <f t="shared" si="136"/>
        <v>36.049028749158879</v>
      </c>
      <c r="V298" s="34">
        <f t="shared" si="137"/>
        <v>104.95211989228706</v>
      </c>
    </row>
    <row r="299" spans="2:22" ht="15">
      <c r="B299" s="35" t="s">
        <v>465</v>
      </c>
      <c r="C299" s="35" t="s">
        <v>936</v>
      </c>
      <c r="D299" s="36">
        <f>IFERROR(VLOOKUP(B299,'1061(22)Table'!$B$3:$I$297,8,0),0)</f>
        <v>1482749.16518974</v>
      </c>
      <c r="E299" s="36">
        <f>IFERROR(VLOOKUP(B299,'197 DATA'!$B$5:$M$299,12,0),0)</f>
        <v>890962.27999999991</v>
      </c>
      <c r="F299" s="36">
        <f>IFERROR(VLOOKUP(B299,'197 DATA'!$B$5:$M$299,4,0),0)</f>
        <v>556857.37</v>
      </c>
      <c r="H299" s="34">
        <v>58.774988668376224</v>
      </c>
      <c r="I299" s="34">
        <v>28.408514203732064</v>
      </c>
      <c r="J299" s="34">
        <v>87.183502872108292</v>
      </c>
      <c r="L299" s="34">
        <v>69.874617893576726</v>
      </c>
      <c r="M299" s="34">
        <v>37.815414212545129</v>
      </c>
      <c r="N299" s="34">
        <v>107.69003210612186</v>
      </c>
      <c r="P299" s="34">
        <f t="shared" si="133"/>
        <v>60.088536949942437</v>
      </c>
      <c r="Q299" s="34">
        <f t="shared" si="134"/>
        <v>37.555736538131299</v>
      </c>
      <c r="R299" s="34">
        <f t="shared" si="124"/>
        <v>97.644273488073736</v>
      </c>
      <c r="T299" s="34">
        <f t="shared" si="135"/>
        <v>62.912714503965134</v>
      </c>
      <c r="U299" s="34">
        <f t="shared" si="136"/>
        <v>34.593221651469499</v>
      </c>
      <c r="V299" s="34">
        <f t="shared" si="137"/>
        <v>97.50593615543464</v>
      </c>
    </row>
    <row r="300" spans="2:22" ht="15">
      <c r="B300" s="35" t="s">
        <v>467</v>
      </c>
      <c r="C300" s="35" t="s">
        <v>937</v>
      </c>
      <c r="D300" s="36">
        <f>IFERROR(VLOOKUP(B300,'1061(22)Table'!$B$3:$I$297,8,0),0)</f>
        <v>7574327.2585326899</v>
      </c>
      <c r="E300" s="36">
        <f>IFERROR(VLOOKUP(B300,'197 DATA'!$B$5:$M$299,12,0),0)</f>
        <v>4160873.8699999996</v>
      </c>
      <c r="F300" s="36">
        <f>IFERROR(VLOOKUP(B300,'197 DATA'!$B$5:$M$299,4,0),0)</f>
        <v>2784749.68</v>
      </c>
      <c r="H300" s="34">
        <v>56.184351634798212</v>
      </c>
      <c r="I300" s="34">
        <v>30.285256271004378</v>
      </c>
      <c r="J300" s="34">
        <v>86.46960790580259</v>
      </c>
      <c r="L300" s="34">
        <v>61.952055946776383</v>
      </c>
      <c r="M300" s="34">
        <v>37.505915922726395</v>
      </c>
      <c r="N300" s="34">
        <v>99.457971869502785</v>
      </c>
      <c r="P300" s="34">
        <f t="shared" si="133"/>
        <v>54.933906708515401</v>
      </c>
      <c r="Q300" s="34">
        <f t="shared" si="134"/>
        <v>36.765637197190053</v>
      </c>
      <c r="R300" s="34">
        <f t="shared" si="124"/>
        <v>91.699543905705454</v>
      </c>
      <c r="T300" s="34">
        <f t="shared" si="135"/>
        <v>57.69010476336333</v>
      </c>
      <c r="U300" s="34">
        <f t="shared" si="136"/>
        <v>34.852269796973609</v>
      </c>
      <c r="V300" s="34">
        <f t="shared" si="137"/>
        <v>92.542374560336953</v>
      </c>
    </row>
    <row r="301" spans="2:22" ht="15">
      <c r="B301" s="46" t="s">
        <v>469</v>
      </c>
      <c r="C301" s="35" t="s">
        <v>938</v>
      </c>
      <c r="D301" s="36">
        <f>IFERROR(VLOOKUP(B301,'1061(22)Table'!$B$3:$I$297,8,0),0)</f>
        <v>2197768.4425320001</v>
      </c>
      <c r="E301" s="36">
        <f>IFERROR(VLOOKUP(B301,'197 DATA'!$B$5:$M$299,12,0),0)</f>
        <v>1333168.8599999999</v>
      </c>
      <c r="F301" s="36">
        <f>IFERROR(VLOOKUP(B301,'197 DATA'!$B$5:$M$299,4,0),0)</f>
        <v>797501.08</v>
      </c>
      <c r="H301" s="34">
        <v>51.176722499999997</v>
      </c>
      <c r="I301" s="34">
        <v>20.540146499999999</v>
      </c>
      <c r="J301" s="34">
        <v>71.716869000000003</v>
      </c>
      <c r="L301" s="34">
        <v>62.078838501147402</v>
      </c>
      <c r="M301" s="34">
        <v>35.055743803386328</v>
      </c>
      <c r="N301" s="34">
        <v>97.134582304533723</v>
      </c>
      <c r="P301" s="34">
        <f t="shared" si="133"/>
        <v>60.660114787347005</v>
      </c>
      <c r="Q301" s="34">
        <f t="shared" si="134"/>
        <v>36.286856457053169</v>
      </c>
      <c r="R301" s="34">
        <f t="shared" si="124"/>
        <v>96.946971244400174</v>
      </c>
      <c r="T301" s="34">
        <f t="shared" si="135"/>
        <v>57.971891929498135</v>
      </c>
      <c r="U301" s="34">
        <f t="shared" si="136"/>
        <v>30.627582253479829</v>
      </c>
      <c r="V301" s="34">
        <f t="shared" si="137"/>
        <v>88.599474182977971</v>
      </c>
    </row>
    <row r="302" spans="2:22" ht="15">
      <c r="B302" s="35" t="s">
        <v>471</v>
      </c>
      <c r="C302" s="35" t="s">
        <v>939</v>
      </c>
      <c r="D302" s="36">
        <f>IFERROR(VLOOKUP(B302,'1061(22)Table'!$B$3:$I$297,8,0),0)</f>
        <v>2187343.5647498802</v>
      </c>
      <c r="E302" s="36">
        <f>IFERROR(VLOOKUP(B302,'197 DATA'!$B$5:$M$299,12,0),0)</f>
        <v>1293692.25</v>
      </c>
      <c r="F302" s="36">
        <f>IFERROR(VLOOKUP(B302,'197 DATA'!$B$5:$M$299,4,0),0)</f>
        <v>832474.43</v>
      </c>
      <c r="H302" s="34">
        <v>61.308724385795529</v>
      </c>
      <c r="I302" s="34">
        <v>29.804989271537387</v>
      </c>
      <c r="J302" s="34">
        <v>91.113713657332909</v>
      </c>
      <c r="L302" s="34">
        <v>69.971233590033094</v>
      </c>
      <c r="M302" s="34">
        <v>39.112492463498242</v>
      </c>
      <c r="N302" s="34">
        <v>109.08372605353134</v>
      </c>
      <c r="P302" s="34">
        <f t="shared" si="133"/>
        <v>59.144446754889735</v>
      </c>
      <c r="Q302" s="34">
        <f t="shared" si="134"/>
        <v>38.058695644147349</v>
      </c>
      <c r="R302" s="34">
        <f t="shared" si="124"/>
        <v>97.203142399037091</v>
      </c>
      <c r="T302" s="34">
        <f t="shared" si="135"/>
        <v>63.474801576906117</v>
      </c>
      <c r="U302" s="34">
        <f t="shared" si="136"/>
        <v>35.658725793060995</v>
      </c>
      <c r="V302" s="34">
        <f t="shared" si="137"/>
        <v>99.133527369967112</v>
      </c>
    </row>
    <row r="303" spans="2:22" ht="15">
      <c r="B303" s="37" t="s">
        <v>940</v>
      </c>
      <c r="C303" s="33" t="s">
        <v>941</v>
      </c>
      <c r="D303" s="38">
        <f>SUM(D289:D302)</f>
        <v>150870222.17013487</v>
      </c>
      <c r="E303" s="38">
        <f t="shared" ref="E303:F303" si="138">SUM(E289:E302)</f>
        <v>85181420.639999986</v>
      </c>
      <c r="F303" s="38">
        <f t="shared" si="138"/>
        <v>46987086.759999998</v>
      </c>
      <c r="G303" s="30"/>
      <c r="H303" s="39">
        <v>56.361532234589482</v>
      </c>
      <c r="I303" s="39">
        <v>30.497157018807737</v>
      </c>
      <c r="J303" s="39">
        <v>86.858689253397216</v>
      </c>
      <c r="K303" s="30"/>
      <c r="L303" s="39">
        <v>73.883878687476383</v>
      </c>
      <c r="M303" s="39">
        <v>40.829050900574948</v>
      </c>
      <c r="N303" s="39">
        <v>114.71292958805134</v>
      </c>
      <c r="O303" s="30"/>
      <c r="P303" s="39">
        <f t="shared" si="133"/>
        <v>56.460061776764491</v>
      </c>
      <c r="Q303" s="39">
        <f t="shared" si="134"/>
        <v>31.144042929169363</v>
      </c>
      <c r="R303" s="39">
        <f t="shared" si="124"/>
        <v>87.60410470593385</v>
      </c>
      <c r="S303" s="30"/>
      <c r="T303" s="39">
        <f t="shared" si="135"/>
        <v>62.23515756627679</v>
      </c>
      <c r="U303" s="39">
        <f t="shared" si="136"/>
        <v>34.15675028285068</v>
      </c>
      <c r="V303" s="39">
        <f t="shared" si="137"/>
        <v>96.391907849127463</v>
      </c>
    </row>
    <row r="304" spans="2:22" ht="15">
      <c r="B304" s="32" t="s">
        <v>942</v>
      </c>
      <c r="C304" s="33"/>
      <c r="D304" s="36"/>
      <c r="E304" s="36"/>
      <c r="F304" s="36"/>
      <c r="H304" s="34"/>
      <c r="I304" s="34"/>
      <c r="J304" s="34"/>
      <c r="L304" s="34"/>
      <c r="M304" s="34"/>
      <c r="N304" s="34"/>
      <c r="P304" s="34"/>
      <c r="Q304" s="34"/>
      <c r="R304" s="34"/>
      <c r="T304" s="34"/>
      <c r="U304" s="34"/>
      <c r="V304" s="34"/>
    </row>
    <row r="305" spans="2:22" ht="15">
      <c r="B305" s="35" t="s">
        <v>473</v>
      </c>
      <c r="C305" s="35" t="s">
        <v>943</v>
      </c>
      <c r="D305" s="36">
        <f>IFERROR(VLOOKUP(B305,'1061(22)Table'!$B$3:$I$297,8,0),0)</f>
        <v>68546.027381260006</v>
      </c>
      <c r="E305" s="36">
        <f>IFERROR(VLOOKUP(B305,'197 DATA'!$B$5:$M$299,12,0),0)</f>
        <v>45507.960000000006</v>
      </c>
      <c r="F305" s="36">
        <f>IFERROR(VLOOKUP(B305,'197 DATA'!$B$5:$M$299,4,0),0)</f>
        <v>20360.87</v>
      </c>
      <c r="H305" s="34">
        <v>56.598755555555556</v>
      </c>
      <c r="I305" s="34">
        <v>23.576577777777779</v>
      </c>
      <c r="J305" s="34">
        <v>80.175333333333327</v>
      </c>
      <c r="L305" s="34">
        <v>123.44370268125182</v>
      </c>
      <c r="M305" s="34">
        <v>30.173005463451037</v>
      </c>
      <c r="N305" s="34">
        <v>153.61670814470287</v>
      </c>
      <c r="P305" s="34">
        <f t="shared" ref="P305:P317" si="139">IFERROR(IF(E305&gt;0,E305/D305*100,0),0)</f>
        <v>66.39036825121913</v>
      </c>
      <c r="Q305" s="34">
        <f t="shared" ref="Q305:Q317" si="140">IFERROR(IF(F305&gt;0,F305/D305*100,0),0)</f>
        <v>29.70393876621144</v>
      </c>
      <c r="R305" s="34">
        <f t="shared" si="124"/>
        <v>96.094307017430566</v>
      </c>
      <c r="T305" s="34">
        <f t="shared" ref="T305:T317" si="141">IF(AND(H305&gt;0,L305&gt;0,L305&gt;0),AVERAGE(H305,L305,P305),AVERAGE(L305,P305))</f>
        <v>82.144275496008831</v>
      </c>
      <c r="U305" s="34">
        <f t="shared" ref="U305:U317" si="142">IF(AND(I305&gt;0,M305&gt;0,M305&gt;0),AVERAGE(I305,M305,Q305),AVERAGE(M305,Q305))</f>
        <v>27.817840669146751</v>
      </c>
      <c r="V305" s="34">
        <f t="shared" ref="V305:V317" si="143">IF(AND(J305&gt;0,N305&gt;0,N305&gt;0),AVERAGE(J305,N305,R305),AVERAGE(N305,R305))</f>
        <v>109.96211616515559</v>
      </c>
    </row>
    <row r="306" spans="2:22" ht="15">
      <c r="B306" s="42" t="s">
        <v>475</v>
      </c>
      <c r="C306" s="35" t="s">
        <v>944</v>
      </c>
      <c r="D306" s="36">
        <f>IFERROR(VLOOKUP(B306,'1061(22)Table'!$B$3:$I$297,8,0),0)</f>
        <v>974154.79188336001</v>
      </c>
      <c r="E306" s="36">
        <f>IFERROR(VLOOKUP(B306,'197 DATA'!$B$5:$M$299,12,0),0)</f>
        <v>620335.89999999991</v>
      </c>
      <c r="F306" s="36">
        <f>IFERROR(VLOOKUP(B306,'197 DATA'!$B$5:$M$299,4,0),0)</f>
        <v>367189.43</v>
      </c>
      <c r="H306" s="34">
        <v>59.520472999999996</v>
      </c>
      <c r="I306" s="34">
        <v>30.148774</v>
      </c>
      <c r="J306" s="34">
        <v>89.669246999999999</v>
      </c>
      <c r="L306" s="34">
        <v>65.276885585674833</v>
      </c>
      <c r="M306" s="34">
        <v>37.455599195555564</v>
      </c>
      <c r="N306" s="34">
        <v>102.7324847812304</v>
      </c>
      <c r="P306" s="34">
        <f t="shared" si="139"/>
        <v>63.679397275322913</v>
      </c>
      <c r="Q306" s="34">
        <f t="shared" si="140"/>
        <v>37.693129783830628</v>
      </c>
      <c r="R306" s="34">
        <f t="shared" si="124"/>
        <v>101.37252705915354</v>
      </c>
      <c r="T306" s="34">
        <f t="shared" si="141"/>
        <v>62.825585286999249</v>
      </c>
      <c r="U306" s="34">
        <f t="shared" si="142"/>
        <v>35.099167659795398</v>
      </c>
      <c r="V306" s="34">
        <f t="shared" si="143"/>
        <v>97.924752946794641</v>
      </c>
    </row>
    <row r="307" spans="2:22" ht="15">
      <c r="B307" s="35" t="s">
        <v>477</v>
      </c>
      <c r="C307" s="35" t="s">
        <v>945</v>
      </c>
      <c r="D307" s="36">
        <f>IFERROR(VLOOKUP(B307,'1061(22)Table'!$B$3:$I$297,8,0),0)</f>
        <v>49837.202690389997</v>
      </c>
      <c r="E307" s="36">
        <f>IFERROR(VLOOKUP(B307,'197 DATA'!$B$5:$M$299,12,0),0)</f>
        <v>27343.600000000002</v>
      </c>
      <c r="F307" s="36">
        <f>IFERROR(VLOOKUP(B307,'197 DATA'!$B$5:$M$299,4,0),0)</f>
        <v>23295.09</v>
      </c>
      <c r="H307" s="34">
        <v>51.276659999999993</v>
      </c>
      <c r="I307" s="34">
        <v>46.715319999999998</v>
      </c>
      <c r="J307" s="34">
        <v>97.991979999999984</v>
      </c>
      <c r="L307" s="34">
        <v>54.265796522627618</v>
      </c>
      <c r="M307" s="34">
        <v>47.780601729785921</v>
      </c>
      <c r="N307" s="34">
        <v>102.04639825241354</v>
      </c>
      <c r="P307" s="34">
        <f t="shared" si="139"/>
        <v>54.865840223557747</v>
      </c>
      <c r="Q307" s="34">
        <f t="shared" si="140"/>
        <v>46.742370643711801</v>
      </c>
      <c r="R307" s="34">
        <f t="shared" si="124"/>
        <v>101.60821086726955</v>
      </c>
      <c r="T307" s="34">
        <f t="shared" si="141"/>
        <v>53.469432248728452</v>
      </c>
      <c r="U307" s="34">
        <f t="shared" si="142"/>
        <v>47.079430791165912</v>
      </c>
      <c r="V307" s="34">
        <f t="shared" si="143"/>
        <v>100.54886303989436</v>
      </c>
    </row>
    <row r="308" spans="2:22" ht="15">
      <c r="B308" s="43" t="s">
        <v>479</v>
      </c>
      <c r="C308" s="35" t="s">
        <v>946</v>
      </c>
      <c r="D308" s="36">
        <f>IFERROR(VLOOKUP(B308,'1061(22)Table'!$B$3:$I$297,8,0),0)</f>
        <v>145889.84835213999</v>
      </c>
      <c r="E308" s="36">
        <f>IFERROR(VLOOKUP(B308,'197 DATA'!$B$5:$M$299,12,0),0)</f>
        <v>98080.1</v>
      </c>
      <c r="F308" s="36">
        <f>IFERROR(VLOOKUP(B308,'197 DATA'!$B$5:$M$299,4,0),0)</f>
        <v>52126.93</v>
      </c>
      <c r="H308" s="34">
        <v>60.145302631578943</v>
      </c>
      <c r="I308" s="34">
        <v>27.549914473684211</v>
      </c>
      <c r="J308" s="34">
        <v>87.695217105263154</v>
      </c>
      <c r="L308" s="34">
        <v>63.381349186850734</v>
      </c>
      <c r="M308" s="34">
        <v>35.591925793078573</v>
      </c>
      <c r="N308" s="34">
        <v>98.9732749799293</v>
      </c>
      <c r="P308" s="34">
        <f t="shared" si="139"/>
        <v>67.228872404651668</v>
      </c>
      <c r="Q308" s="34">
        <f t="shared" si="140"/>
        <v>35.730333939465893</v>
      </c>
      <c r="R308" s="34">
        <f t="shared" si="124"/>
        <v>102.95920634411756</v>
      </c>
      <c r="T308" s="34">
        <f t="shared" si="141"/>
        <v>63.585174741027117</v>
      </c>
      <c r="U308" s="34">
        <f t="shared" si="142"/>
        <v>32.957391402076226</v>
      </c>
      <c r="V308" s="34">
        <f t="shared" si="143"/>
        <v>96.542566143103329</v>
      </c>
    </row>
    <row r="309" spans="2:22" ht="15">
      <c r="B309" s="35" t="s">
        <v>481</v>
      </c>
      <c r="C309" s="35" t="s">
        <v>947</v>
      </c>
      <c r="D309" s="36">
        <f>IFERROR(VLOOKUP(B309,'1061(22)Table'!$B$3:$I$297,8,0),0)</f>
        <v>1701387.1848086801</v>
      </c>
      <c r="E309" s="36">
        <f>IFERROR(VLOOKUP(B309,'197 DATA'!$B$5:$M$299,12,0),0)</f>
        <v>1073827.4699999997</v>
      </c>
      <c r="F309" s="36">
        <f>IFERROR(VLOOKUP(B309,'197 DATA'!$B$5:$M$299,4,0),0)</f>
        <v>622273.17000000004</v>
      </c>
      <c r="H309" s="34">
        <v>60.75353497253009</v>
      </c>
      <c r="I309" s="34">
        <v>34.345638402911064</v>
      </c>
      <c r="J309" s="34">
        <v>95.099173375441154</v>
      </c>
      <c r="L309" s="34">
        <v>65.566294955112213</v>
      </c>
      <c r="M309" s="34">
        <v>40.123289645920067</v>
      </c>
      <c r="N309" s="34">
        <v>105.68958460103228</v>
      </c>
      <c r="P309" s="34">
        <f t="shared" si="139"/>
        <v>63.114820635066138</v>
      </c>
      <c r="Q309" s="34">
        <f t="shared" si="140"/>
        <v>36.57445968537575</v>
      </c>
      <c r="R309" s="34">
        <f t="shared" si="124"/>
        <v>99.689280320441895</v>
      </c>
      <c r="T309" s="34">
        <f t="shared" si="141"/>
        <v>63.144883520902816</v>
      </c>
      <c r="U309" s="34">
        <f t="shared" si="142"/>
        <v>37.014462578068958</v>
      </c>
      <c r="V309" s="34">
        <f t="shared" si="143"/>
        <v>100.15934609897177</v>
      </c>
    </row>
    <row r="310" spans="2:22" ht="15">
      <c r="B310" s="35" t="s">
        <v>483</v>
      </c>
      <c r="C310" s="35" t="s">
        <v>948</v>
      </c>
      <c r="D310" s="36">
        <f>IFERROR(VLOOKUP(B310,'1061(22)Table'!$B$3:$I$297,8,0),0)</f>
        <v>248059.17082311999</v>
      </c>
      <c r="E310" s="36">
        <f>IFERROR(VLOOKUP(B310,'197 DATA'!$B$5:$M$299,12,0),0)</f>
        <v>156082.33000000002</v>
      </c>
      <c r="F310" s="36">
        <f>IFERROR(VLOOKUP(B310,'197 DATA'!$B$5:$M$299,4,0),0)</f>
        <v>88959.65</v>
      </c>
      <c r="H310" s="34">
        <v>61.102208000000005</v>
      </c>
      <c r="I310" s="34">
        <v>31.459680000000002</v>
      </c>
      <c r="J310" s="34">
        <v>92.56188800000001</v>
      </c>
      <c r="L310" s="34">
        <v>65.425664992511088</v>
      </c>
      <c r="M310" s="34">
        <v>38.258498574358562</v>
      </c>
      <c r="N310" s="34">
        <v>103.68416356686964</v>
      </c>
      <c r="P310" s="34">
        <f t="shared" si="139"/>
        <v>62.921410840035186</v>
      </c>
      <c r="Q310" s="34">
        <f t="shared" si="140"/>
        <v>35.862270161111354</v>
      </c>
      <c r="R310" s="34">
        <f t="shared" si="124"/>
        <v>98.783681001146533</v>
      </c>
      <c r="T310" s="34">
        <f t="shared" si="141"/>
        <v>63.149761277515431</v>
      </c>
      <c r="U310" s="34">
        <f t="shared" si="142"/>
        <v>35.193482911823303</v>
      </c>
      <c r="V310" s="34">
        <f t="shared" si="143"/>
        <v>98.343244189338733</v>
      </c>
    </row>
    <row r="311" spans="2:22" ht="15">
      <c r="B311" s="35" t="s">
        <v>485</v>
      </c>
      <c r="C311" s="35" t="s">
        <v>949</v>
      </c>
      <c r="D311" s="36">
        <f>IFERROR(VLOOKUP(B311,'1061(22)Table'!$B$3:$I$297,8,0),0)</f>
        <v>89449.618252700006</v>
      </c>
      <c r="E311" s="36">
        <f>IFERROR(VLOOKUP(B311,'197 DATA'!$B$5:$M$299,12,0),0)</f>
        <v>64422.999999999993</v>
      </c>
      <c r="F311" s="36">
        <f>IFERROR(VLOOKUP(B311,'197 DATA'!$B$5:$M$299,4,0),0)</f>
        <v>23277.65</v>
      </c>
      <c r="H311" s="34">
        <v>59.895782608695647</v>
      </c>
      <c r="I311" s="34">
        <v>29.455750000000002</v>
      </c>
      <c r="J311" s="34">
        <v>89.351532608695649</v>
      </c>
      <c r="L311" s="34">
        <v>72.066145609359012</v>
      </c>
      <c r="M311" s="34">
        <v>37.020607593301989</v>
      </c>
      <c r="N311" s="34">
        <v>109.086753202661</v>
      </c>
      <c r="P311" s="34">
        <f t="shared" si="139"/>
        <v>72.021548284310768</v>
      </c>
      <c r="Q311" s="34">
        <f t="shared" si="140"/>
        <v>26.023196582280967</v>
      </c>
      <c r="R311" s="34">
        <f t="shared" si="124"/>
        <v>98.044744866591742</v>
      </c>
      <c r="T311" s="34">
        <f t="shared" si="141"/>
        <v>67.994492167455135</v>
      </c>
      <c r="U311" s="34">
        <f t="shared" si="142"/>
        <v>30.833184725194325</v>
      </c>
      <c r="V311" s="34">
        <f t="shared" si="143"/>
        <v>98.82767689264945</v>
      </c>
    </row>
    <row r="312" spans="2:22" ht="15">
      <c r="B312" s="35" t="s">
        <v>487</v>
      </c>
      <c r="C312" s="35" t="s">
        <v>950</v>
      </c>
      <c r="D312" s="36">
        <f>IFERROR(VLOOKUP(B312,'1061(22)Table'!$B$3:$I$297,8,0),0)</f>
        <v>28979.88379344</v>
      </c>
      <c r="E312" s="36">
        <f>IFERROR(VLOOKUP(B312,'197 DATA'!$B$5:$M$299,12,0),0)</f>
        <v>21178.45</v>
      </c>
      <c r="F312" s="36">
        <f>IFERROR(VLOOKUP(B312,'197 DATA'!$B$5:$M$299,4,0),0)</f>
        <v>8945.59</v>
      </c>
      <c r="H312" s="34">
        <v>65.716999999999999</v>
      </c>
      <c r="I312" s="34">
        <v>26.240566666666666</v>
      </c>
      <c r="J312" s="34">
        <v>91.957566666666665</v>
      </c>
      <c r="L312" s="34">
        <v>71.83225844935734</v>
      </c>
      <c r="M312" s="34">
        <v>33.386488526647796</v>
      </c>
      <c r="N312" s="34">
        <v>105.21874697600514</v>
      </c>
      <c r="P312" s="34">
        <f t="shared" si="139"/>
        <v>73.079830654096824</v>
      </c>
      <c r="Q312" s="34">
        <f t="shared" si="140"/>
        <v>30.868274226913773</v>
      </c>
      <c r="R312" s="34">
        <f t="shared" si="124"/>
        <v>103.94810488101059</v>
      </c>
      <c r="T312" s="34">
        <f t="shared" si="141"/>
        <v>70.209696367818069</v>
      </c>
      <c r="U312" s="34">
        <f t="shared" si="142"/>
        <v>30.165109806742745</v>
      </c>
      <c r="V312" s="34">
        <f t="shared" si="143"/>
        <v>100.37480617456079</v>
      </c>
    </row>
    <row r="313" spans="2:22" ht="15">
      <c r="B313" s="35" t="s">
        <v>489</v>
      </c>
      <c r="C313" s="35" t="s">
        <v>951</v>
      </c>
      <c r="D313" s="36">
        <f>IFERROR(VLOOKUP(B313,'1061(22)Table'!$B$3:$I$297,8,0),0)</f>
        <v>163998.07430079998</v>
      </c>
      <c r="E313" s="36">
        <f>IFERROR(VLOOKUP(B313,'197 DATA'!$B$5:$M$299,12,0),0)</f>
        <v>110795.64</v>
      </c>
      <c r="F313" s="36">
        <f>IFERROR(VLOOKUP(B313,'197 DATA'!$B$5:$M$299,4,0),0)</f>
        <v>55601.86</v>
      </c>
      <c r="H313" s="34">
        <v>59.319031999999993</v>
      </c>
      <c r="I313" s="34">
        <v>27.796496000000005</v>
      </c>
      <c r="J313" s="34">
        <v>87.115527999999998</v>
      </c>
      <c r="L313" s="34">
        <v>92.726204338929406</v>
      </c>
      <c r="M313" s="34">
        <v>36.485951984628372</v>
      </c>
      <c r="N313" s="34">
        <v>129.21215632355779</v>
      </c>
      <c r="P313" s="34">
        <f t="shared" si="139"/>
        <v>67.559110356858341</v>
      </c>
      <c r="Q313" s="34">
        <f t="shared" si="140"/>
        <v>33.903971273477794</v>
      </c>
      <c r="R313" s="34">
        <f t="shared" si="124"/>
        <v>101.46308163033613</v>
      </c>
      <c r="T313" s="34">
        <f t="shared" si="141"/>
        <v>73.201448898595913</v>
      </c>
      <c r="U313" s="34">
        <f t="shared" si="142"/>
        <v>32.728806419368723</v>
      </c>
      <c r="V313" s="34">
        <f t="shared" si="143"/>
        <v>105.93025531796464</v>
      </c>
    </row>
    <row r="314" spans="2:22" ht="15">
      <c r="B314" s="35" t="s">
        <v>491</v>
      </c>
      <c r="C314" s="35" t="s">
        <v>952</v>
      </c>
      <c r="D314" s="36">
        <f>IFERROR(VLOOKUP(B314,'1061(22)Table'!$B$3:$I$297,8,0),0)</f>
        <v>328848.69570186001</v>
      </c>
      <c r="E314" s="36">
        <f>IFERROR(VLOOKUP(B314,'197 DATA'!$B$5:$M$299,12,0),0)</f>
        <v>221746.05</v>
      </c>
      <c r="F314" s="36">
        <f>IFERROR(VLOOKUP(B314,'197 DATA'!$B$5:$M$299,4,0),0)</f>
        <v>92961.89</v>
      </c>
      <c r="H314" s="34">
        <v>62.072473867595825</v>
      </c>
      <c r="I314" s="34">
        <v>29.715296167247384</v>
      </c>
      <c r="J314" s="34">
        <v>91.787770034843206</v>
      </c>
      <c r="L314" s="34">
        <v>68.745915276392466</v>
      </c>
      <c r="M314" s="34">
        <v>37.186532791403799</v>
      </c>
      <c r="N314" s="34">
        <v>105.93244806779626</v>
      </c>
      <c r="P314" s="34">
        <f t="shared" si="139"/>
        <v>67.4310261522335</v>
      </c>
      <c r="Q314" s="34">
        <f t="shared" si="140"/>
        <v>28.268894240736437</v>
      </c>
      <c r="R314" s="34">
        <f t="shared" si="124"/>
        <v>95.699920392969943</v>
      </c>
      <c r="T314" s="34">
        <f t="shared" si="141"/>
        <v>66.083138432073937</v>
      </c>
      <c r="U314" s="34">
        <f t="shared" si="142"/>
        <v>31.723574399795876</v>
      </c>
      <c r="V314" s="34">
        <f t="shared" si="143"/>
        <v>97.806712831869802</v>
      </c>
    </row>
    <row r="315" spans="2:22" ht="15">
      <c r="B315" s="35" t="s">
        <v>493</v>
      </c>
      <c r="C315" s="35" t="s">
        <v>953</v>
      </c>
      <c r="D315" s="36">
        <f>IFERROR(VLOOKUP(B315,'1061(22)Table'!$B$3:$I$297,8,0),0)</f>
        <v>346407.29296061001</v>
      </c>
      <c r="E315" s="36">
        <f>IFERROR(VLOOKUP(B315,'197 DATA'!$B$5:$M$299,12,0),0)</f>
        <v>232435.20999999996</v>
      </c>
      <c r="F315" s="36">
        <f>IFERROR(VLOOKUP(B315,'197 DATA'!$B$5:$M$299,4,0),0)</f>
        <v>110560.01</v>
      </c>
      <c r="H315" s="34">
        <v>61.834903333333337</v>
      </c>
      <c r="I315" s="34">
        <v>24.200109999999999</v>
      </c>
      <c r="J315" s="34">
        <v>86.035013333333339</v>
      </c>
      <c r="L315" s="34">
        <v>88.035090554557669</v>
      </c>
      <c r="M315" s="34">
        <v>33.946905691486457</v>
      </c>
      <c r="N315" s="34">
        <v>121.98199624604413</v>
      </c>
      <c r="P315" s="34">
        <f t="shared" si="139"/>
        <v>67.098821163222496</v>
      </c>
      <c r="Q315" s="34">
        <f t="shared" si="140"/>
        <v>31.916190059131281</v>
      </c>
      <c r="R315" s="34">
        <f t="shared" si="124"/>
        <v>99.015011222353777</v>
      </c>
      <c r="T315" s="34">
        <f t="shared" si="141"/>
        <v>72.32293835037116</v>
      </c>
      <c r="U315" s="34">
        <f t="shared" si="142"/>
        <v>30.021068583539247</v>
      </c>
      <c r="V315" s="34">
        <f t="shared" si="143"/>
        <v>102.34400693391042</v>
      </c>
    </row>
    <row r="316" spans="2:22" ht="15">
      <c r="B316" s="35" t="s">
        <v>495</v>
      </c>
      <c r="C316" s="35" t="s">
        <v>954</v>
      </c>
      <c r="D316" s="36">
        <f>IFERROR(VLOOKUP(B316,'1061(22)Table'!$B$3:$I$297,8,0),0)</f>
        <v>950599.04354783997</v>
      </c>
      <c r="E316" s="36">
        <f>IFERROR(VLOOKUP(B316,'197 DATA'!$B$5:$M$299,12,0),0)</f>
        <v>615239.25</v>
      </c>
      <c r="F316" s="36">
        <f>IFERROR(VLOOKUP(B316,'197 DATA'!$B$5:$M$299,4,0),0)</f>
        <v>339153.52</v>
      </c>
      <c r="H316" s="34">
        <v>60.032868407635306</v>
      </c>
      <c r="I316" s="34">
        <v>29.276902016385314</v>
      </c>
      <c r="J316" s="34">
        <v>89.309770424020627</v>
      </c>
      <c r="L316" s="34">
        <v>71.36321450293832</v>
      </c>
      <c r="M316" s="34">
        <v>38.386091779242179</v>
      </c>
      <c r="N316" s="34">
        <v>109.7493062821805</v>
      </c>
      <c r="P316" s="34">
        <f t="shared" si="139"/>
        <v>64.721214919783094</v>
      </c>
      <c r="Q316" s="34">
        <f t="shared" si="140"/>
        <v>35.677873052996787</v>
      </c>
      <c r="R316" s="34">
        <f t="shared" si="124"/>
        <v>100.39908797277988</v>
      </c>
      <c r="T316" s="34">
        <f t="shared" si="141"/>
        <v>65.372432610118906</v>
      </c>
      <c r="U316" s="34">
        <f t="shared" si="142"/>
        <v>34.446955616208093</v>
      </c>
      <c r="V316" s="34">
        <f t="shared" si="143"/>
        <v>99.819388226327007</v>
      </c>
    </row>
    <row r="317" spans="2:22" ht="15">
      <c r="B317" s="37" t="s">
        <v>955</v>
      </c>
      <c r="C317" s="33" t="s">
        <v>956</v>
      </c>
      <c r="D317" s="38">
        <f>SUM(D305:D316)</f>
        <v>5096156.8344962001</v>
      </c>
      <c r="E317" s="38">
        <f t="shared" ref="E317:F317" si="144">SUM(E305:E316)</f>
        <v>3286994.9599999995</v>
      </c>
      <c r="F317" s="38">
        <f t="shared" si="144"/>
        <v>1804705.66</v>
      </c>
      <c r="G317" s="30"/>
      <c r="H317" s="39">
        <v>60.353617738901754</v>
      </c>
      <c r="I317" s="39">
        <v>31.009367355945816</v>
      </c>
      <c r="J317" s="39">
        <v>91.362985094847573</v>
      </c>
      <c r="K317" s="30"/>
      <c r="L317" s="39">
        <v>69.194896541640588</v>
      </c>
      <c r="M317" s="39">
        <v>38.279514531030493</v>
      </c>
      <c r="N317" s="39">
        <v>107.47441107267107</v>
      </c>
      <c r="O317" s="30"/>
      <c r="P317" s="39">
        <f t="shared" si="139"/>
        <v>64.499485921432552</v>
      </c>
      <c r="Q317" s="39">
        <f t="shared" si="140"/>
        <v>35.413071430294998</v>
      </c>
      <c r="R317" s="39">
        <f t="shared" si="124"/>
        <v>99.912557351727543</v>
      </c>
      <c r="S317" s="30"/>
      <c r="T317" s="39">
        <f t="shared" si="141"/>
        <v>64.682666733991638</v>
      </c>
      <c r="U317" s="39">
        <f t="shared" si="142"/>
        <v>34.900651105757106</v>
      </c>
      <c r="V317" s="39">
        <f t="shared" si="143"/>
        <v>99.583317839748744</v>
      </c>
    </row>
    <row r="318" spans="2:22" ht="15">
      <c r="B318" s="32" t="s">
        <v>957</v>
      </c>
      <c r="C318" s="33"/>
      <c r="D318" s="38"/>
      <c r="E318" s="38"/>
      <c r="F318" s="38"/>
      <c r="H318" s="34"/>
      <c r="I318" s="34"/>
      <c r="J318" s="34"/>
      <c r="L318" s="34"/>
      <c r="M318" s="34"/>
      <c r="N318" s="34"/>
      <c r="P318" s="34"/>
      <c r="Q318" s="34"/>
      <c r="R318" s="34"/>
      <c r="T318" s="34"/>
      <c r="U318" s="34"/>
      <c r="V318" s="34"/>
    </row>
    <row r="319" spans="2:22" ht="15">
      <c r="B319" s="35" t="s">
        <v>497</v>
      </c>
      <c r="C319" s="35" t="s">
        <v>958</v>
      </c>
      <c r="D319" s="36">
        <f>IFERROR(VLOOKUP(B319,'1061(22)Table'!$B$3:$I$297,8,0),0)</f>
        <v>10850248.861092599</v>
      </c>
      <c r="E319" s="36">
        <f>IFERROR(VLOOKUP(B319,'197 DATA'!$B$5:$M$299,12,0),0)</f>
        <v>5963139.0999999996</v>
      </c>
      <c r="F319" s="36">
        <f>IFERROR(VLOOKUP(B319,'197 DATA'!$B$5:$M$299,4,0),0)</f>
        <v>4291694.42</v>
      </c>
      <c r="H319" s="34">
        <v>53.480008620953832</v>
      </c>
      <c r="I319" s="34">
        <v>44.650621647679365</v>
      </c>
      <c r="J319" s="34">
        <v>98.130630268633197</v>
      </c>
      <c r="L319" s="34">
        <v>59.025197035965263</v>
      </c>
      <c r="M319" s="34">
        <v>44.782000007457015</v>
      </c>
      <c r="N319" s="34">
        <v>103.80719704342228</v>
      </c>
      <c r="P319" s="34">
        <f t="shared" ref="P319:P327" si="145">IFERROR(IF(E319&gt;0,E319/D319*100,0),0)</f>
        <v>54.958546816220419</v>
      </c>
      <c r="Q319" s="34">
        <f t="shared" ref="Q319:Q327" si="146">IFERROR(IF(F319&gt;0,F319/D319*100,0),0)</f>
        <v>39.553880053289717</v>
      </c>
      <c r="R319" s="34">
        <f t="shared" si="124"/>
        <v>94.512426869510136</v>
      </c>
      <c r="T319" s="34">
        <f t="shared" ref="T319:T327" si="147">IF(AND(H319&gt;0,L319&gt;0,L319&gt;0),AVERAGE(H319,L319,P319),AVERAGE(L319,P319))</f>
        <v>55.821250824379831</v>
      </c>
      <c r="U319" s="34">
        <f t="shared" ref="U319:U327" si="148">IF(AND(I319&gt;0,M319&gt;0,M319&gt;0),AVERAGE(I319,M319,Q319),AVERAGE(M319,Q319))</f>
        <v>42.995500569475361</v>
      </c>
      <c r="V319" s="34">
        <f t="shared" ref="V319:V327" si="149">IF(AND(J319&gt;0,N319&gt;0,N319&gt;0),AVERAGE(J319,N319,R319),AVERAGE(N319,R319))</f>
        <v>98.816751393855199</v>
      </c>
    </row>
    <row r="320" spans="2:22" ht="15">
      <c r="B320" s="35" t="s">
        <v>499</v>
      </c>
      <c r="C320" s="35" t="s">
        <v>959</v>
      </c>
      <c r="D320" s="36">
        <f>IFERROR(VLOOKUP(B320,'1061(22)Table'!$B$3:$I$297,8,0),0)</f>
        <v>42097166.310993038</v>
      </c>
      <c r="E320" s="36">
        <f>IFERROR(VLOOKUP(B320,'197 DATA'!$B$5:$M$299,12,0),0)</f>
        <v>23429301.370000001</v>
      </c>
      <c r="F320" s="36">
        <f>IFERROR(VLOOKUP(B320,'197 DATA'!$B$5:$M$299,4,0),0)</f>
        <v>17001369.41</v>
      </c>
      <c r="H320" s="34">
        <v>54.182519035934973</v>
      </c>
      <c r="I320" s="34">
        <v>44.679877604562748</v>
      </c>
      <c r="J320" s="34">
        <v>98.862396640497721</v>
      </c>
      <c r="L320" s="34">
        <v>58.662517169511396</v>
      </c>
      <c r="M320" s="34">
        <v>44.580439084566073</v>
      </c>
      <c r="N320" s="34">
        <v>103.24295625407747</v>
      </c>
      <c r="P320" s="34">
        <f t="shared" si="145"/>
        <v>55.655293272986398</v>
      </c>
      <c r="Q320" s="34">
        <f t="shared" si="146"/>
        <v>40.386018584724432</v>
      </c>
      <c r="R320" s="34">
        <f t="shared" si="124"/>
        <v>96.041311857710838</v>
      </c>
      <c r="T320" s="34">
        <f t="shared" si="147"/>
        <v>56.166776492810925</v>
      </c>
      <c r="U320" s="34">
        <f t="shared" si="148"/>
        <v>43.215445091284415</v>
      </c>
      <c r="V320" s="34">
        <f t="shared" si="149"/>
        <v>99.382221584095348</v>
      </c>
    </row>
    <row r="321" spans="2:22" ht="15">
      <c r="B321" s="35" t="s">
        <v>501</v>
      </c>
      <c r="C321" s="35" t="s">
        <v>960</v>
      </c>
      <c r="D321" s="36">
        <f>IFERROR(VLOOKUP(B321,'1061(22)Table'!$B$3:$I$297,8,0),0)</f>
        <v>18132314.019167881</v>
      </c>
      <c r="E321" s="36">
        <f>IFERROR(VLOOKUP(B321,'197 DATA'!$B$5:$M$299,12,0),0)</f>
        <v>10024965.280000001</v>
      </c>
      <c r="F321" s="36">
        <f>IFERROR(VLOOKUP(B321,'197 DATA'!$B$5:$M$299,4,0),0)</f>
        <v>7119500.3399999999</v>
      </c>
      <c r="H321" s="34">
        <v>53.749449547960239</v>
      </c>
      <c r="I321" s="34">
        <v>44.913096959555368</v>
      </c>
      <c r="J321" s="34">
        <v>98.6625465075156</v>
      </c>
      <c r="L321" s="34">
        <v>58.779564947063648</v>
      </c>
      <c r="M321" s="34">
        <v>44.881026005128845</v>
      </c>
      <c r="N321" s="34">
        <v>103.66059095219249</v>
      </c>
      <c r="P321" s="34">
        <f t="shared" si="145"/>
        <v>55.287842850076899</v>
      </c>
      <c r="Q321" s="34">
        <f t="shared" si="146"/>
        <v>39.264157528233255</v>
      </c>
      <c r="R321" s="34">
        <f t="shared" si="124"/>
        <v>94.552000378310154</v>
      </c>
      <c r="T321" s="34">
        <f t="shared" si="147"/>
        <v>55.938952448366933</v>
      </c>
      <c r="U321" s="34">
        <f t="shared" si="148"/>
        <v>43.019426830972492</v>
      </c>
      <c r="V321" s="34">
        <f t="shared" si="149"/>
        <v>98.958379279339411</v>
      </c>
    </row>
    <row r="322" spans="2:22" ht="15">
      <c r="B322" s="35" t="s">
        <v>503</v>
      </c>
      <c r="C322" s="35" t="s">
        <v>961</v>
      </c>
      <c r="D322" s="36">
        <f>IFERROR(VLOOKUP(B322,'1061(22)Table'!$B$3:$I$297,8,0),0)</f>
        <v>27073012.27164508</v>
      </c>
      <c r="E322" s="36">
        <f>IFERROR(VLOOKUP(B322,'197 DATA'!$B$5:$M$299,12,0),0)</f>
        <v>14813487.110000001</v>
      </c>
      <c r="F322" s="36">
        <f>IFERROR(VLOOKUP(B322,'197 DATA'!$B$5:$M$299,4,0),0)</f>
        <v>11374640.76</v>
      </c>
      <c r="H322" s="34">
        <v>53.49753739676941</v>
      </c>
      <c r="I322" s="34">
        <v>45.030330916327522</v>
      </c>
      <c r="J322" s="34">
        <v>98.527868313096931</v>
      </c>
      <c r="L322" s="34">
        <v>56.903794474563554</v>
      </c>
      <c r="M322" s="34">
        <v>44.913663723863266</v>
      </c>
      <c r="N322" s="34">
        <v>101.81745819842682</v>
      </c>
      <c r="P322" s="34">
        <f t="shared" si="145"/>
        <v>54.7168041788793</v>
      </c>
      <c r="Q322" s="34">
        <f t="shared" si="146"/>
        <v>42.01468475642524</v>
      </c>
      <c r="R322" s="34">
        <f t="shared" si="124"/>
        <v>96.73148893530454</v>
      </c>
      <c r="T322" s="34">
        <f t="shared" si="147"/>
        <v>55.039378683404088</v>
      </c>
      <c r="U322" s="34">
        <f t="shared" si="148"/>
        <v>43.986226465538685</v>
      </c>
      <c r="V322" s="34">
        <f t="shared" si="149"/>
        <v>99.025605148942759</v>
      </c>
    </row>
    <row r="323" spans="2:22" ht="15">
      <c r="B323" s="35" t="s">
        <v>505</v>
      </c>
      <c r="C323" s="35" t="s">
        <v>962</v>
      </c>
      <c r="D323" s="36">
        <f>IFERROR(VLOOKUP(B323,'1061(22)Table'!$B$3:$I$297,8,0),0)</f>
        <v>1854206.4716262</v>
      </c>
      <c r="E323" s="36">
        <f>IFERROR(VLOOKUP(B323,'197 DATA'!$B$5:$M$299,12,0),0)</f>
        <v>1025009.61</v>
      </c>
      <c r="F323" s="36">
        <f>IFERROR(VLOOKUP(B323,'197 DATA'!$B$5:$M$299,4,0),0)</f>
        <v>557000.39</v>
      </c>
      <c r="H323" s="34">
        <v>55.190321872491467</v>
      </c>
      <c r="I323" s="34">
        <v>42.787587827588801</v>
      </c>
      <c r="J323" s="34">
        <v>97.977909700080261</v>
      </c>
      <c r="L323" s="34">
        <v>75.103086364072169</v>
      </c>
      <c r="M323" s="34">
        <v>42.617770536448205</v>
      </c>
      <c r="N323" s="34">
        <v>117.72085690052037</v>
      </c>
      <c r="P323" s="34">
        <f t="shared" si="145"/>
        <v>55.280230421212629</v>
      </c>
      <c r="Q323" s="34">
        <f t="shared" si="146"/>
        <v>30.03982558164045</v>
      </c>
      <c r="R323" s="34">
        <f t="shared" si="124"/>
        <v>85.320056002853079</v>
      </c>
      <c r="T323" s="34">
        <f t="shared" si="147"/>
        <v>61.857879552592088</v>
      </c>
      <c r="U323" s="34">
        <f t="shared" si="148"/>
        <v>38.481727981892483</v>
      </c>
      <c r="V323" s="34">
        <f t="shared" si="149"/>
        <v>100.33960753448457</v>
      </c>
    </row>
    <row r="324" spans="2:22" ht="15">
      <c r="B324" s="35" t="s">
        <v>507</v>
      </c>
      <c r="C324" s="35" t="s">
        <v>963</v>
      </c>
      <c r="D324" s="36">
        <f>IFERROR(VLOOKUP(B324,'1061(22)Table'!$B$3:$I$297,8,0),0)</f>
        <v>2301103.3977521099</v>
      </c>
      <c r="E324" s="36">
        <f>IFERROR(VLOOKUP(B324,'197 DATA'!$B$5:$M$299,12,0),0)</f>
        <v>1291301.8799999999</v>
      </c>
      <c r="F324" s="36">
        <f>IFERROR(VLOOKUP(B324,'197 DATA'!$B$5:$M$299,4,0),0)</f>
        <v>949408.89</v>
      </c>
      <c r="H324" s="34">
        <v>54.634437753777313</v>
      </c>
      <c r="I324" s="34">
        <v>44.435759467447447</v>
      </c>
      <c r="J324" s="34">
        <v>99.07019722122476</v>
      </c>
      <c r="L324" s="34">
        <v>57.272828304165046</v>
      </c>
      <c r="M324" s="34">
        <v>44.220309239082596</v>
      </c>
      <c r="N324" s="34">
        <v>101.49313754324764</v>
      </c>
      <c r="P324" s="34">
        <f t="shared" si="145"/>
        <v>56.116638707388823</v>
      </c>
      <c r="Q324" s="34">
        <f t="shared" si="146"/>
        <v>41.258853944914151</v>
      </c>
      <c r="R324" s="34">
        <f t="shared" si="124"/>
        <v>97.375492652302967</v>
      </c>
      <c r="T324" s="34">
        <f t="shared" si="147"/>
        <v>56.007968255110399</v>
      </c>
      <c r="U324" s="34">
        <f t="shared" si="148"/>
        <v>43.304974217148072</v>
      </c>
      <c r="V324" s="34">
        <f t="shared" si="149"/>
        <v>99.312942472258456</v>
      </c>
    </row>
    <row r="325" spans="2:22" ht="15">
      <c r="B325" s="35" t="s">
        <v>509</v>
      </c>
      <c r="C325" s="35" t="s">
        <v>964</v>
      </c>
      <c r="D325" s="36">
        <f>IFERROR(VLOOKUP(B325,'1061(22)Table'!$B$3:$I$297,8,0),0)</f>
        <v>4050794.5480509</v>
      </c>
      <c r="E325" s="36">
        <f>IFERROR(VLOOKUP(B325,'197 DATA'!$B$5:$M$299,12,0),0)</f>
        <v>2275668.0099999998</v>
      </c>
      <c r="F325" s="36">
        <f>IFERROR(VLOOKUP(B325,'197 DATA'!$B$5:$M$299,4,0),0)</f>
        <v>1460104.57</v>
      </c>
      <c r="H325" s="34">
        <v>54.787285244541394</v>
      </c>
      <c r="I325" s="34">
        <v>42.161870484244353</v>
      </c>
      <c r="J325" s="34">
        <v>96.94915572878574</v>
      </c>
      <c r="L325" s="34">
        <v>61.472317682573227</v>
      </c>
      <c r="M325" s="34">
        <v>42.338799297096088</v>
      </c>
      <c r="N325" s="34">
        <v>103.81111697966932</v>
      </c>
      <c r="P325" s="34">
        <f t="shared" si="145"/>
        <v>56.178312254690169</v>
      </c>
      <c r="Q325" s="34">
        <f t="shared" si="146"/>
        <v>36.044893234650743</v>
      </c>
      <c r="R325" s="34">
        <f t="shared" si="124"/>
        <v>92.223205489340913</v>
      </c>
      <c r="T325" s="34">
        <f t="shared" si="147"/>
        <v>57.479305060601597</v>
      </c>
      <c r="U325" s="34">
        <f t="shared" si="148"/>
        <v>40.181854338663726</v>
      </c>
      <c r="V325" s="34">
        <f t="shared" si="149"/>
        <v>97.66115939926533</v>
      </c>
    </row>
    <row r="326" spans="2:22" ht="15">
      <c r="B326" s="35" t="s">
        <v>511</v>
      </c>
      <c r="C326" s="35" t="s">
        <v>965</v>
      </c>
      <c r="D326" s="36">
        <f>IFERROR(VLOOKUP(B326,'1061(22)Table'!$B$3:$I$297,8,0),0)</f>
        <v>3482489.71405032</v>
      </c>
      <c r="E326" s="36">
        <f>IFERROR(VLOOKUP(B326,'197 DATA'!$B$5:$M$299,12,0),0)</f>
        <v>2004790.41</v>
      </c>
      <c r="F326" s="36">
        <f>IFERROR(VLOOKUP(B326,'197 DATA'!$B$5:$M$299,4,0),0)</f>
        <v>1350037.03</v>
      </c>
      <c r="H326" s="34">
        <v>53.151966208162428</v>
      </c>
      <c r="I326" s="34">
        <v>43.636368096940991</v>
      </c>
      <c r="J326" s="34">
        <v>96.788334305103419</v>
      </c>
      <c r="L326" s="34">
        <v>59.549574261811301</v>
      </c>
      <c r="M326" s="34">
        <v>43.99648298880885</v>
      </c>
      <c r="N326" s="34">
        <v>103.54605725062015</v>
      </c>
      <c r="P326" s="34">
        <f t="shared" si="145"/>
        <v>57.567733851777049</v>
      </c>
      <c r="Q326" s="34">
        <f t="shared" si="146"/>
        <v>38.766432663194735</v>
      </c>
      <c r="R326" s="34">
        <f t="shared" si="124"/>
        <v>96.334166514971784</v>
      </c>
      <c r="T326" s="34">
        <f t="shared" si="147"/>
        <v>56.756424773916933</v>
      </c>
      <c r="U326" s="34">
        <f t="shared" si="148"/>
        <v>42.133094582981528</v>
      </c>
      <c r="V326" s="34">
        <f t="shared" si="149"/>
        <v>98.889519356898461</v>
      </c>
    </row>
    <row r="327" spans="2:22" ht="15">
      <c r="B327" s="37" t="s">
        <v>966</v>
      </c>
      <c r="C327" s="33" t="s">
        <v>967</v>
      </c>
      <c r="D327" s="38">
        <f>SUM(D319:D326)</f>
        <v>109841335.59437813</v>
      </c>
      <c r="E327" s="38">
        <f t="shared" ref="E327:F327" si="150">SUM(E319:E326)</f>
        <v>60827662.769999996</v>
      </c>
      <c r="F327" s="38">
        <f t="shared" si="150"/>
        <v>44103755.810000002</v>
      </c>
      <c r="G327" s="30"/>
      <c r="H327" s="39">
        <v>53.881035712257422</v>
      </c>
      <c r="I327" s="39">
        <v>44.652155568530688</v>
      </c>
      <c r="J327" s="39">
        <v>98.533191280788117</v>
      </c>
      <c r="K327" s="30"/>
      <c r="L327" s="39">
        <v>58.603906917534452</v>
      </c>
      <c r="M327" s="39">
        <v>44.602236465769394</v>
      </c>
      <c r="N327" s="39">
        <v>103.20614338330384</v>
      </c>
      <c r="O327" s="30"/>
      <c r="P327" s="39">
        <f t="shared" si="145"/>
        <v>55.377752319604227</v>
      </c>
      <c r="Q327" s="39">
        <f t="shared" si="146"/>
        <v>40.152239201520878</v>
      </c>
      <c r="R327" s="39">
        <f t="shared" si="124"/>
        <v>95.529991521125112</v>
      </c>
      <c r="S327" s="30"/>
      <c r="T327" s="39">
        <f t="shared" si="147"/>
        <v>55.954231649798693</v>
      </c>
      <c r="U327" s="39">
        <f t="shared" si="148"/>
        <v>43.135543745273651</v>
      </c>
      <c r="V327" s="39">
        <f t="shared" si="149"/>
        <v>99.089775395072365</v>
      </c>
    </row>
    <row r="328" spans="2:22" ht="15">
      <c r="B328" s="40" t="s">
        <v>968</v>
      </c>
      <c r="C328" s="33"/>
      <c r="D328" s="36"/>
      <c r="E328" s="36"/>
      <c r="F328" s="36"/>
      <c r="H328" s="34"/>
      <c r="I328" s="34"/>
      <c r="J328" s="34"/>
      <c r="L328" s="34"/>
      <c r="M328" s="34"/>
      <c r="N328" s="34"/>
      <c r="P328" s="34"/>
      <c r="Q328" s="34"/>
      <c r="R328" s="34"/>
      <c r="T328" s="34"/>
      <c r="U328" s="34"/>
      <c r="V328" s="34"/>
    </row>
    <row r="329" spans="2:22" ht="15">
      <c r="B329" s="35" t="s">
        <v>513</v>
      </c>
      <c r="C329" s="35" t="s">
        <v>969</v>
      </c>
      <c r="D329" s="36">
        <f>IFERROR(VLOOKUP(B329,'1061(22)Table'!$B$3:$I$297,8,0),0)</f>
        <v>939468.82129463996</v>
      </c>
      <c r="E329" s="36">
        <f>IFERROR(VLOOKUP(B329,'197 DATA'!$B$5:$M$299,12,0),0)</f>
        <v>613422.33000000007</v>
      </c>
      <c r="F329" s="36">
        <f>IFERROR(VLOOKUP(B329,'197 DATA'!$B$5:$M$299,4,0),0)</f>
        <v>310694.71999999997</v>
      </c>
      <c r="H329" s="34">
        <v>53.806457372116348</v>
      </c>
      <c r="I329" s="34">
        <v>29.835364092276834</v>
      </c>
      <c r="J329" s="34">
        <v>83.641821464393189</v>
      </c>
      <c r="L329" s="34">
        <v>64.844552105757415</v>
      </c>
      <c r="M329" s="34">
        <v>31.852420545570904</v>
      </c>
      <c r="N329" s="34">
        <v>96.696972651328323</v>
      </c>
      <c r="P329" s="34">
        <f>IFERROR(IF(E329&gt;0,E329/D329*100,0),0)</f>
        <v>65.29459159215844</v>
      </c>
      <c r="Q329" s="34">
        <f>IFERROR(IF(F329&gt;0,F329/D329*100,0),0)</f>
        <v>33.071317850851663</v>
      </c>
      <c r="R329" s="34">
        <f t="shared" ref="R329:R380" si="151">P329+Q329</f>
        <v>98.365909443010111</v>
      </c>
      <c r="T329" s="34">
        <f t="shared" ref="T329:V330" si="152">IF(AND(H329&gt;0,L329&gt;0,L329&gt;0),AVERAGE(H329,L329,P329),AVERAGE(L329,P329))</f>
        <v>61.315200356677401</v>
      </c>
      <c r="U329" s="34">
        <f t="shared" si="152"/>
        <v>31.586367496233134</v>
      </c>
      <c r="V329" s="34">
        <f t="shared" si="152"/>
        <v>92.901567852910532</v>
      </c>
    </row>
    <row r="330" spans="2:22" ht="15">
      <c r="B330" s="37" t="s">
        <v>970</v>
      </c>
      <c r="C330" s="33" t="s">
        <v>971</v>
      </c>
      <c r="D330" s="38">
        <f>SUM(D329)</f>
        <v>939468.82129463996</v>
      </c>
      <c r="E330" s="38">
        <f t="shared" ref="E330:F330" si="153">SUM(E329)</f>
        <v>613422.33000000007</v>
      </c>
      <c r="F330" s="38">
        <f t="shared" si="153"/>
        <v>310694.71999999997</v>
      </c>
      <c r="G330" s="30"/>
      <c r="H330" s="39">
        <v>53.806457372116348</v>
      </c>
      <c r="I330" s="39">
        <v>29.835364092276834</v>
      </c>
      <c r="J330" s="39">
        <v>83.641821464393189</v>
      </c>
      <c r="K330" s="30"/>
      <c r="L330" s="39">
        <v>64.844552105757415</v>
      </c>
      <c r="M330" s="39">
        <v>31.852420545570904</v>
      </c>
      <c r="N330" s="39">
        <v>96.696972651328323</v>
      </c>
      <c r="O330" s="30"/>
      <c r="P330" s="39">
        <f>IFERROR(IF(E330&gt;0,E330/D330*100,0),0)</f>
        <v>65.29459159215844</v>
      </c>
      <c r="Q330" s="39">
        <f>IFERROR(IF(F330&gt;0,F330/D330*100,0),0)</f>
        <v>33.071317850851663</v>
      </c>
      <c r="R330" s="39">
        <f t="shared" si="151"/>
        <v>98.365909443010111</v>
      </c>
      <c r="S330" s="30"/>
      <c r="T330" s="39">
        <f t="shared" si="152"/>
        <v>61.315200356677401</v>
      </c>
      <c r="U330" s="39">
        <f t="shared" si="152"/>
        <v>31.586367496233134</v>
      </c>
      <c r="V330" s="39">
        <f t="shared" si="152"/>
        <v>92.901567852910532</v>
      </c>
    </row>
    <row r="331" spans="2:22" ht="15">
      <c r="B331" s="32" t="s">
        <v>972</v>
      </c>
      <c r="C331" s="33"/>
      <c r="D331" s="36"/>
      <c r="E331" s="36"/>
      <c r="F331" s="36"/>
      <c r="H331" s="34"/>
      <c r="I331" s="34"/>
      <c r="J331" s="34"/>
      <c r="L331" s="34"/>
      <c r="M331" s="34"/>
      <c r="N331" s="34"/>
      <c r="P331" s="34"/>
      <c r="Q331" s="34"/>
      <c r="R331" s="34"/>
      <c r="T331" s="34"/>
      <c r="U331" s="34"/>
      <c r="V331" s="34"/>
    </row>
    <row r="332" spans="2:22" ht="15">
      <c r="B332" s="35" t="s">
        <v>515</v>
      </c>
      <c r="C332" s="35" t="s">
        <v>973</v>
      </c>
      <c r="D332" s="36">
        <f>IFERROR(VLOOKUP(B332,'1061(22)Table'!$B$3:$I$297,8,0),0)</f>
        <v>137292.73070859999</v>
      </c>
      <c r="E332" s="36">
        <f>IFERROR(VLOOKUP(B332,'197 DATA'!$B$5:$M$299,12,0),0)</f>
        <v>86075.07</v>
      </c>
      <c r="F332" s="36">
        <f>IFERROR(VLOOKUP(B332,'197 DATA'!$B$5:$M$299,4,0),0)</f>
        <v>27004.95</v>
      </c>
      <c r="H332" s="34">
        <v>63.790452621900137</v>
      </c>
      <c r="I332" s="34">
        <v>39.223470637828804</v>
      </c>
      <c r="J332" s="34">
        <v>103.01392325972894</v>
      </c>
      <c r="L332" s="34">
        <v>44.705800350808971</v>
      </c>
      <c r="M332" s="34">
        <v>27.463773899557559</v>
      </c>
      <c r="N332" s="34">
        <v>72.169574250366537</v>
      </c>
      <c r="P332" s="34">
        <f t="shared" ref="P332:P339" si="154">IFERROR(IF(E332&gt;0,E332/D332*100,0),0)</f>
        <v>62.694557501876737</v>
      </c>
      <c r="Q332" s="34">
        <f t="shared" ref="Q332:Q339" si="155">IFERROR(IF(F332&gt;0,F332/D332*100,0),0)</f>
        <v>19.669613868572007</v>
      </c>
      <c r="R332" s="34">
        <f t="shared" si="151"/>
        <v>82.364171370448744</v>
      </c>
      <c r="T332" s="34">
        <f t="shared" ref="T332:V339" si="156">IF(AND(H332&gt;0,L332&gt;0,L332&gt;0),AVERAGE(H332,L332,P332),AVERAGE(L332,P332))</f>
        <v>57.063603491528617</v>
      </c>
      <c r="U332" s="34">
        <f t="shared" si="156"/>
        <v>28.785619468652794</v>
      </c>
      <c r="V332" s="34">
        <f t="shared" si="156"/>
        <v>85.849222960181407</v>
      </c>
    </row>
    <row r="333" spans="2:22" ht="15">
      <c r="B333" s="35" t="s">
        <v>517</v>
      </c>
      <c r="C333" s="35" t="s">
        <v>974</v>
      </c>
      <c r="D333" s="36">
        <f>IFERROR(VLOOKUP(B333,'1061(22)Table'!$B$3:$I$297,8,0),0)</f>
        <v>11285400.816975251</v>
      </c>
      <c r="E333" s="36">
        <f>IFERROR(VLOOKUP(B333,'197 DATA'!$B$5:$M$299,12,0),0)</f>
        <v>6687547.6700000009</v>
      </c>
      <c r="F333" s="36">
        <f>IFERROR(VLOOKUP(B333,'197 DATA'!$B$5:$M$299,4,0),0)</f>
        <v>3828176.79</v>
      </c>
      <c r="H333" s="34">
        <v>58.29312051915376</v>
      </c>
      <c r="I333" s="34">
        <v>40.901073681968612</v>
      </c>
      <c r="J333" s="34">
        <v>99.194194201122372</v>
      </c>
      <c r="L333" s="34">
        <v>49.104523116120788</v>
      </c>
      <c r="M333" s="34">
        <v>32.54387737847869</v>
      </c>
      <c r="N333" s="34">
        <v>81.648400494599485</v>
      </c>
      <c r="P333" s="34">
        <f t="shared" si="154"/>
        <v>59.258397450454211</v>
      </c>
      <c r="Q333" s="34">
        <f t="shared" si="155"/>
        <v>33.921496029115254</v>
      </c>
      <c r="R333" s="34">
        <f t="shared" si="151"/>
        <v>93.179893479569472</v>
      </c>
      <c r="T333" s="34">
        <f t="shared" si="156"/>
        <v>55.55201369524292</v>
      </c>
      <c r="U333" s="34">
        <f t="shared" si="156"/>
        <v>35.788815696520849</v>
      </c>
      <c r="V333" s="34">
        <f t="shared" si="156"/>
        <v>91.340829391763762</v>
      </c>
    </row>
    <row r="334" spans="2:22" ht="15">
      <c r="B334" s="35" t="s">
        <v>519</v>
      </c>
      <c r="C334" s="35" t="s">
        <v>975</v>
      </c>
      <c r="D334" s="36">
        <f>IFERROR(VLOOKUP(B334,'1061(22)Table'!$B$3:$I$297,8,0),0)</f>
        <v>2750000</v>
      </c>
      <c r="E334" s="36">
        <f>IFERROR(VLOOKUP(B334,'197 DATA'!$B$5:$M$299,12,0),0)</f>
        <v>1609981.2799999998</v>
      </c>
      <c r="F334" s="36">
        <f>IFERROR(VLOOKUP(B334,'197 DATA'!$B$5:$M$299,4,0),0)</f>
        <v>1059422.1000000001</v>
      </c>
      <c r="H334" s="34">
        <v>57.273787755102049</v>
      </c>
      <c r="I334" s="34">
        <v>42.283175918367348</v>
      </c>
      <c r="J334" s="34">
        <v>99.556963673469397</v>
      </c>
      <c r="L334" s="34">
        <v>62.535814693877548</v>
      </c>
      <c r="M334" s="34">
        <v>42.037697142857141</v>
      </c>
      <c r="N334" s="34">
        <v>104.5735118367347</v>
      </c>
      <c r="P334" s="34">
        <f t="shared" si="154"/>
        <v>58.544773818181802</v>
      </c>
      <c r="Q334" s="34">
        <f t="shared" si="155"/>
        <v>38.524440000000006</v>
      </c>
      <c r="R334" s="34">
        <f t="shared" si="151"/>
        <v>97.069213818181808</v>
      </c>
      <c r="T334" s="34">
        <f t="shared" si="156"/>
        <v>59.451458755720466</v>
      </c>
      <c r="U334" s="34">
        <f t="shared" si="156"/>
        <v>40.948437687074829</v>
      </c>
      <c r="V334" s="34">
        <f t="shared" si="156"/>
        <v>100.3998964427953</v>
      </c>
    </row>
    <row r="335" spans="2:22" ht="15">
      <c r="B335" s="35" t="s">
        <v>521</v>
      </c>
      <c r="C335" s="35" t="s">
        <v>976</v>
      </c>
      <c r="D335" s="36">
        <f>IFERROR(VLOOKUP(B335,'1061(22)Table'!$B$3:$I$297,8,0),0)</f>
        <v>734966</v>
      </c>
      <c r="E335" s="36">
        <f>IFERROR(VLOOKUP(B335,'197 DATA'!$B$5:$M$299,12,0),0)</f>
        <v>363217.24000000005</v>
      </c>
      <c r="F335" s="36">
        <f>IFERROR(VLOOKUP(B335,'197 DATA'!$B$5:$M$299,4,0),0)</f>
        <v>213881.57</v>
      </c>
      <c r="H335" s="34">
        <v>58.761175213721572</v>
      </c>
      <c r="I335" s="34">
        <v>41.175318168412943</v>
      </c>
      <c r="J335" s="34">
        <v>99.936493382134515</v>
      </c>
      <c r="L335" s="34">
        <v>66.411271198884066</v>
      </c>
      <c r="M335" s="34">
        <v>40.370925409294472</v>
      </c>
      <c r="N335" s="34">
        <v>106.78219660817854</v>
      </c>
      <c r="P335" s="34">
        <f t="shared" si="154"/>
        <v>49.419597641251443</v>
      </c>
      <c r="Q335" s="34">
        <f t="shared" si="155"/>
        <v>29.100879496466504</v>
      </c>
      <c r="R335" s="34">
        <f t="shared" si="151"/>
        <v>78.520477137717947</v>
      </c>
      <c r="T335" s="34">
        <f t="shared" si="156"/>
        <v>58.197348017952358</v>
      </c>
      <c r="U335" s="34">
        <f t="shared" si="156"/>
        <v>36.882374358057973</v>
      </c>
      <c r="V335" s="34">
        <f t="shared" si="156"/>
        <v>95.079722376010338</v>
      </c>
    </row>
    <row r="336" spans="2:22" ht="15">
      <c r="B336" s="35" t="s">
        <v>523</v>
      </c>
      <c r="C336" s="35" t="s">
        <v>977</v>
      </c>
      <c r="D336" s="36">
        <f>IFERROR(VLOOKUP(B336,'1061(22)Table'!$B$3:$I$297,8,0),0)</f>
        <v>2006571</v>
      </c>
      <c r="E336" s="36">
        <f>IFERROR(VLOOKUP(B336,'197 DATA'!$B$5:$M$299,12,0),0)</f>
        <v>1169875.76</v>
      </c>
      <c r="F336" s="36">
        <f>IFERROR(VLOOKUP(B336,'197 DATA'!$B$5:$M$299,4,0),0)</f>
        <v>839157</v>
      </c>
      <c r="H336" s="34">
        <v>56.816747255188901</v>
      </c>
      <c r="I336" s="34">
        <v>42.887102540561024</v>
      </c>
      <c r="J336" s="34">
        <v>99.703849795749932</v>
      </c>
      <c r="L336" s="34">
        <v>47.900670315789476</v>
      </c>
      <c r="M336" s="34">
        <v>34.509898526315787</v>
      </c>
      <c r="N336" s="34">
        <v>82.410568842105263</v>
      </c>
      <c r="P336" s="34">
        <f t="shared" si="154"/>
        <v>58.30223600361014</v>
      </c>
      <c r="Q336" s="34">
        <f t="shared" si="155"/>
        <v>41.820448915089479</v>
      </c>
      <c r="R336" s="34">
        <f t="shared" si="151"/>
        <v>100.12268491869962</v>
      </c>
      <c r="T336" s="34">
        <f t="shared" si="156"/>
        <v>54.339884524862839</v>
      </c>
      <c r="U336" s="34">
        <f t="shared" si="156"/>
        <v>39.739149993988768</v>
      </c>
      <c r="V336" s="34">
        <f t="shared" si="156"/>
        <v>94.0790345188516</v>
      </c>
    </row>
    <row r="337" spans="2:22" ht="15">
      <c r="B337" s="35" t="s">
        <v>525</v>
      </c>
      <c r="C337" s="35" t="s">
        <v>978</v>
      </c>
      <c r="D337" s="36">
        <f>IFERROR(VLOOKUP(B337,'1061(22)Table'!$B$3:$I$297,8,0),0)</f>
        <v>639942.47491790005</v>
      </c>
      <c r="E337" s="36">
        <f>IFERROR(VLOOKUP(B337,'197 DATA'!$B$5:$M$299,12,0),0)</f>
        <v>248976.21000000002</v>
      </c>
      <c r="F337" s="36">
        <f>IFERROR(VLOOKUP(B337,'197 DATA'!$B$5:$M$299,4,0),0)</f>
        <v>137945.37</v>
      </c>
      <c r="H337" s="34">
        <v>56.635106768919798</v>
      </c>
      <c r="I337" s="34">
        <v>31.26305909433621</v>
      </c>
      <c r="J337" s="34">
        <v>87.898165863256011</v>
      </c>
      <c r="L337" s="34">
        <v>38.713387975510898</v>
      </c>
      <c r="M337" s="34">
        <v>24.969531995184994</v>
      </c>
      <c r="N337" s="34">
        <v>63.682919970695892</v>
      </c>
      <c r="P337" s="34">
        <f t="shared" si="154"/>
        <v>38.906029800872624</v>
      </c>
      <c r="Q337" s="34">
        <f t="shared" si="155"/>
        <v>21.55590157032433</v>
      </c>
      <c r="R337" s="34">
        <f t="shared" si="151"/>
        <v>60.461931371196954</v>
      </c>
      <c r="T337" s="34">
        <f t="shared" si="156"/>
        <v>44.751508181767775</v>
      </c>
      <c r="U337" s="34">
        <f t="shared" si="156"/>
        <v>25.929497553281845</v>
      </c>
      <c r="V337" s="34">
        <f t="shared" si="156"/>
        <v>70.681005735049624</v>
      </c>
    </row>
    <row r="338" spans="2:22" ht="15">
      <c r="B338" s="35" t="s">
        <v>527</v>
      </c>
      <c r="C338" s="35" t="s">
        <v>979</v>
      </c>
      <c r="D338" s="36">
        <f>IFERROR(VLOOKUP(B338,'1061(22)Table'!$B$3:$I$297,8,0),0)</f>
        <v>670000</v>
      </c>
      <c r="E338" s="36">
        <f>IFERROR(VLOOKUP(B338,'197 DATA'!$B$5:$M$299,12,0),0)</f>
        <v>422029.18000000005</v>
      </c>
      <c r="F338" s="36">
        <f>IFERROR(VLOOKUP(B338,'197 DATA'!$B$5:$M$299,4,0),0)</f>
        <v>207567.86</v>
      </c>
      <c r="H338" s="34">
        <v>61.984938983050853</v>
      </c>
      <c r="I338" s="34">
        <v>37.228864406779664</v>
      </c>
      <c r="J338" s="34">
        <v>99.213803389830517</v>
      </c>
      <c r="L338" s="34">
        <v>70.968240677966094</v>
      </c>
      <c r="M338" s="34">
        <v>37.207210169491525</v>
      </c>
      <c r="N338" s="34">
        <v>108.17545084745763</v>
      </c>
      <c r="P338" s="34">
        <f t="shared" si="154"/>
        <v>62.989429850746284</v>
      </c>
      <c r="Q338" s="34">
        <f t="shared" si="155"/>
        <v>30.980277611940298</v>
      </c>
      <c r="R338" s="34">
        <f t="shared" si="151"/>
        <v>93.969707462686586</v>
      </c>
      <c r="T338" s="34">
        <f t="shared" si="156"/>
        <v>65.314203170587746</v>
      </c>
      <c r="U338" s="34">
        <f t="shared" si="156"/>
        <v>35.138784062737159</v>
      </c>
      <c r="V338" s="34">
        <f t="shared" si="156"/>
        <v>100.4529872333249</v>
      </c>
    </row>
    <row r="339" spans="2:22" ht="15">
      <c r="B339" s="37" t="s">
        <v>980</v>
      </c>
      <c r="C339" s="33" t="s">
        <v>981</v>
      </c>
      <c r="D339" s="38">
        <f>SUM(D332:D338)</f>
        <v>18224173.02260175</v>
      </c>
      <c r="E339" s="38">
        <f t="shared" ref="E339:F339" si="157">SUM(E332:E338)</f>
        <v>10587702.410000002</v>
      </c>
      <c r="F339" s="38">
        <f t="shared" si="157"/>
        <v>6313155.6400000006</v>
      </c>
      <c r="G339" s="30"/>
      <c r="H339" s="39">
        <v>58.084647274541979</v>
      </c>
      <c r="I339" s="39">
        <v>40.946650197119553</v>
      </c>
      <c r="J339" s="39">
        <v>99.031297471661532</v>
      </c>
      <c r="K339" s="30"/>
      <c r="L339" s="39">
        <v>51.589369894835016</v>
      </c>
      <c r="M339" s="39">
        <v>34.170414014392648</v>
      </c>
      <c r="N339" s="39">
        <v>85.759783909227664</v>
      </c>
      <c r="O339" s="30"/>
      <c r="P339" s="39">
        <f t="shared" si="154"/>
        <v>58.097025290909265</v>
      </c>
      <c r="Q339" s="39">
        <f t="shared" si="155"/>
        <v>34.641657715663584</v>
      </c>
      <c r="R339" s="39">
        <f t="shared" si="151"/>
        <v>92.738683006572842</v>
      </c>
      <c r="S339" s="30"/>
      <c r="T339" s="39">
        <f t="shared" si="156"/>
        <v>55.92368082009542</v>
      </c>
      <c r="U339" s="39">
        <f t="shared" si="156"/>
        <v>36.586240642391928</v>
      </c>
      <c r="V339" s="39">
        <f t="shared" si="156"/>
        <v>92.509921462487341</v>
      </c>
    </row>
    <row r="340" spans="2:22" ht="15">
      <c r="B340" s="32" t="s">
        <v>982</v>
      </c>
      <c r="C340" s="33"/>
      <c r="D340" s="36"/>
      <c r="E340" s="36"/>
      <c r="F340" s="36"/>
      <c r="H340" s="34"/>
      <c r="I340" s="34"/>
      <c r="J340" s="34"/>
      <c r="L340" s="34"/>
      <c r="M340" s="34"/>
      <c r="N340" s="34"/>
      <c r="P340" s="34"/>
      <c r="Q340" s="34"/>
      <c r="R340" s="34"/>
      <c r="T340" s="34"/>
      <c r="U340" s="34"/>
      <c r="V340" s="34"/>
    </row>
    <row r="341" spans="2:22" ht="15">
      <c r="B341" s="35" t="s">
        <v>529</v>
      </c>
      <c r="C341" s="35" t="s">
        <v>983</v>
      </c>
      <c r="D341" s="36">
        <f>IFERROR(VLOOKUP(B341,'1061(22)Table'!$B$3:$I$297,8,0),0)</f>
        <v>31994951.867213149</v>
      </c>
      <c r="E341" s="36">
        <f>IFERROR(VLOOKUP(B341,'197 DATA'!$B$5:$M$299,12,0),0)</f>
        <v>17281045.329999998</v>
      </c>
      <c r="F341" s="36">
        <f>IFERROR(VLOOKUP(B341,'197 DATA'!$B$5:$M$299,4,0),0)</f>
        <v>13613029.26</v>
      </c>
      <c r="H341" s="34">
        <v>53.882259045907908</v>
      </c>
      <c r="I341" s="34">
        <v>45.952416019610695</v>
      </c>
      <c r="J341" s="34">
        <v>99.83467506551861</v>
      </c>
      <c r="L341" s="34">
        <v>55.469005425575247</v>
      </c>
      <c r="M341" s="34">
        <v>45.573793163806855</v>
      </c>
      <c r="N341" s="34">
        <v>101.0427985893821</v>
      </c>
      <c r="P341" s="34">
        <f t="shared" ref="P341:P348" si="158">IFERROR(IF(E341&gt;0,E341/D341*100,0),0)</f>
        <v>54.011787239813799</v>
      </c>
      <c r="Q341" s="34">
        <f t="shared" ref="Q341:Q348" si="159">IFERROR(IF(F341&gt;0,F341/D341*100,0),0)</f>
        <v>42.547428470895625</v>
      </c>
      <c r="R341" s="34">
        <f t="shared" si="151"/>
        <v>96.559215710709424</v>
      </c>
      <c r="T341" s="34">
        <f t="shared" ref="T341:V348" si="160">IF(AND(H341&gt;0,L341&gt;0,L341&gt;0),AVERAGE(H341,L341,P341),AVERAGE(L341,P341))</f>
        <v>54.454350570432318</v>
      </c>
      <c r="U341" s="34">
        <f t="shared" si="160"/>
        <v>44.691212551437729</v>
      </c>
      <c r="V341" s="34">
        <f t="shared" si="160"/>
        <v>99.145563121870055</v>
      </c>
    </row>
    <row r="342" spans="2:22" ht="15">
      <c r="B342" s="35" t="s">
        <v>531</v>
      </c>
      <c r="C342" s="35" t="s">
        <v>984</v>
      </c>
      <c r="D342" s="36">
        <f>IFERROR(VLOOKUP(B342,'1061(22)Table'!$B$3:$I$297,8,0),0)</f>
        <v>8616923.0838814992</v>
      </c>
      <c r="E342" s="36">
        <f>IFERROR(VLOOKUP(B342,'197 DATA'!$B$5:$M$299,12,0),0)</f>
        <v>5021150.1400000006</v>
      </c>
      <c r="F342" s="36">
        <f>IFERROR(VLOOKUP(B342,'197 DATA'!$B$5:$M$299,4,0),0)</f>
        <v>3387082.43</v>
      </c>
      <c r="H342" s="34">
        <v>52.139509117251514</v>
      </c>
      <c r="I342" s="34">
        <v>36.539239650771968</v>
      </c>
      <c r="J342" s="34">
        <v>88.678748768023482</v>
      </c>
      <c r="L342" s="34">
        <v>32.282812431361371</v>
      </c>
      <c r="M342" s="34">
        <v>30.303761380739004</v>
      </c>
      <c r="N342" s="34">
        <v>62.586573812100376</v>
      </c>
      <c r="P342" s="34">
        <f t="shared" si="158"/>
        <v>58.270801434822836</v>
      </c>
      <c r="Q342" s="34">
        <f t="shared" si="159"/>
        <v>39.307330436031776</v>
      </c>
      <c r="R342" s="34">
        <f t="shared" si="151"/>
        <v>97.578131870854605</v>
      </c>
      <c r="T342" s="34">
        <f t="shared" si="160"/>
        <v>47.564374327811912</v>
      </c>
      <c r="U342" s="34">
        <f t="shared" si="160"/>
        <v>35.383443822514245</v>
      </c>
      <c r="V342" s="34">
        <f t="shared" si="160"/>
        <v>82.947818150326157</v>
      </c>
    </row>
    <row r="343" spans="2:22" ht="15">
      <c r="B343" s="35" t="s">
        <v>533</v>
      </c>
      <c r="C343" s="35" t="s">
        <v>985</v>
      </c>
      <c r="D343" s="36">
        <f>IFERROR(VLOOKUP(B343,'1061(22)Table'!$B$3:$I$297,8,0),0)</f>
        <v>6082720.8135416796</v>
      </c>
      <c r="E343" s="36">
        <f>IFERROR(VLOOKUP(B343,'197 DATA'!$B$5:$M$299,12,0),0)</f>
        <v>3408480.94</v>
      </c>
      <c r="F343" s="36">
        <f>IFERROR(VLOOKUP(B343,'197 DATA'!$B$5:$M$299,4,0),0)</f>
        <v>2528283.69</v>
      </c>
      <c r="H343" s="34">
        <v>54.613908878578002</v>
      </c>
      <c r="I343" s="34">
        <v>45.14576434294176</v>
      </c>
      <c r="J343" s="34">
        <v>99.759673221519762</v>
      </c>
      <c r="L343" s="34">
        <v>57.25326489601288</v>
      </c>
      <c r="M343" s="34">
        <v>44.843155254902044</v>
      </c>
      <c r="N343" s="34">
        <v>102.09642015091492</v>
      </c>
      <c r="P343" s="34">
        <f t="shared" si="158"/>
        <v>56.035465780573986</v>
      </c>
      <c r="Q343" s="34">
        <f t="shared" si="159"/>
        <v>41.565012886526027</v>
      </c>
      <c r="R343" s="34">
        <f t="shared" si="151"/>
        <v>97.60047866710002</v>
      </c>
      <c r="T343" s="34">
        <f t="shared" si="160"/>
        <v>55.967546518388282</v>
      </c>
      <c r="U343" s="34">
        <f t="shared" si="160"/>
        <v>43.851310828123275</v>
      </c>
      <c r="V343" s="34">
        <f t="shared" si="160"/>
        <v>99.818857346511564</v>
      </c>
    </row>
    <row r="344" spans="2:22" ht="15">
      <c r="B344" s="35" t="s">
        <v>535</v>
      </c>
      <c r="C344" s="35" t="s">
        <v>986</v>
      </c>
      <c r="D344" s="36">
        <f>IFERROR(VLOOKUP(B344,'1061(22)Table'!$B$3:$I$297,8,0),0)</f>
        <v>7199665.3838486401</v>
      </c>
      <c r="E344" s="36">
        <f>IFERROR(VLOOKUP(B344,'197 DATA'!$B$5:$M$299,12,0),0)</f>
        <v>3978680.54</v>
      </c>
      <c r="F344" s="36">
        <f>IFERROR(VLOOKUP(B344,'197 DATA'!$B$5:$M$299,4,0),0)</f>
        <v>3023194.58</v>
      </c>
      <c r="H344" s="34">
        <v>55.057822156862755</v>
      </c>
      <c r="I344" s="34">
        <v>46.146020392156863</v>
      </c>
      <c r="J344" s="34">
        <v>101.20384254901961</v>
      </c>
      <c r="L344" s="34">
        <v>72.605245546981749</v>
      </c>
      <c r="M344" s="34">
        <v>46.00416611763098</v>
      </c>
      <c r="N344" s="34">
        <v>118.60941166461274</v>
      </c>
      <c r="P344" s="34">
        <f t="shared" si="158"/>
        <v>55.262020217294648</v>
      </c>
      <c r="Q344" s="34">
        <f t="shared" si="159"/>
        <v>41.990765109474111</v>
      </c>
      <c r="R344" s="34">
        <f t="shared" si="151"/>
        <v>97.252785326768759</v>
      </c>
      <c r="T344" s="34">
        <f t="shared" si="160"/>
        <v>60.975029307046384</v>
      </c>
      <c r="U344" s="34">
        <f t="shared" si="160"/>
        <v>44.713650539753985</v>
      </c>
      <c r="V344" s="34">
        <f t="shared" si="160"/>
        <v>105.68867984680037</v>
      </c>
    </row>
    <row r="345" spans="2:22" ht="15">
      <c r="B345" s="35" t="s">
        <v>537</v>
      </c>
      <c r="C345" s="35" t="s">
        <v>987</v>
      </c>
      <c r="D345" s="36">
        <f>IFERROR(VLOOKUP(B345,'1061(22)Table'!$B$3:$I$297,8,0),0)</f>
        <v>4268934.4727195604</v>
      </c>
      <c r="E345" s="36">
        <f>IFERROR(VLOOKUP(B345,'197 DATA'!$B$5:$M$299,12,0),0)</f>
        <v>2357928.9699999997</v>
      </c>
      <c r="F345" s="36">
        <f>IFERROR(VLOOKUP(B345,'197 DATA'!$B$5:$M$299,4,0),0)</f>
        <v>1793654.31</v>
      </c>
      <c r="H345" s="34">
        <v>54.690530206592157</v>
      </c>
      <c r="I345" s="34">
        <v>45.740078425268329</v>
      </c>
      <c r="J345" s="34">
        <v>100.43060863186048</v>
      </c>
      <c r="L345" s="34">
        <v>51.939034414810394</v>
      </c>
      <c r="M345" s="34">
        <v>38.937059586859988</v>
      </c>
      <c r="N345" s="34">
        <v>90.876094001670381</v>
      </c>
      <c r="P345" s="34">
        <f t="shared" si="158"/>
        <v>55.234602101958743</v>
      </c>
      <c r="Q345" s="34">
        <f t="shared" si="159"/>
        <v>42.016440436419664</v>
      </c>
      <c r="R345" s="34">
        <f t="shared" si="151"/>
        <v>97.251042538378414</v>
      </c>
      <c r="T345" s="34">
        <f t="shared" si="160"/>
        <v>53.954722241120429</v>
      </c>
      <c r="U345" s="34">
        <f t="shared" si="160"/>
        <v>42.231192816182663</v>
      </c>
      <c r="V345" s="34">
        <f t="shared" si="160"/>
        <v>96.185915057303077</v>
      </c>
    </row>
    <row r="346" spans="2:22" ht="15">
      <c r="B346" s="35" t="s">
        <v>539</v>
      </c>
      <c r="C346" s="35" t="s">
        <v>988</v>
      </c>
      <c r="D346" s="36">
        <f>IFERROR(VLOOKUP(B346,'1061(22)Table'!$B$3:$I$297,8,0),0)</f>
        <v>2383138.2464796002</v>
      </c>
      <c r="E346" s="36">
        <f>IFERROR(VLOOKUP(B346,'197 DATA'!$B$5:$M$299,12,0),0)</f>
        <v>1329196.9000000001</v>
      </c>
      <c r="F346" s="36">
        <f>IFERROR(VLOOKUP(B346,'197 DATA'!$B$5:$M$299,4,0),0)</f>
        <v>1391355.03</v>
      </c>
      <c r="H346" s="34">
        <v>53.877045500000008</v>
      </c>
      <c r="I346" s="34">
        <v>45.699601000000001</v>
      </c>
      <c r="J346" s="34">
        <v>99.57664650000001</v>
      </c>
      <c r="L346" s="34">
        <v>86.781883041549477</v>
      </c>
      <c r="M346" s="34">
        <v>45.584970125733456</v>
      </c>
      <c r="N346" s="34">
        <v>132.36685316728293</v>
      </c>
      <c r="P346" s="34">
        <f t="shared" si="158"/>
        <v>55.775064747649672</v>
      </c>
      <c r="Q346" s="34">
        <f t="shared" si="159"/>
        <v>58.383311671294194</v>
      </c>
      <c r="R346" s="34">
        <f t="shared" si="151"/>
        <v>114.15837641894387</v>
      </c>
      <c r="T346" s="34">
        <f t="shared" si="160"/>
        <v>65.477997763066384</v>
      </c>
      <c r="U346" s="34">
        <f t="shared" si="160"/>
        <v>49.889294265675886</v>
      </c>
      <c r="V346" s="34">
        <f t="shared" si="160"/>
        <v>115.36729202874227</v>
      </c>
    </row>
    <row r="347" spans="2:22" ht="15">
      <c r="B347" s="35" t="s">
        <v>541</v>
      </c>
      <c r="C347" s="35" t="s">
        <v>989</v>
      </c>
      <c r="D347" s="36">
        <f>IFERROR(VLOOKUP(B347,'1061(22)Table'!$B$3:$I$297,8,0),0)</f>
        <v>4876209.3068195004</v>
      </c>
      <c r="E347" s="36">
        <f>IFERROR(VLOOKUP(B347,'197 DATA'!$B$5:$M$299,12,0),0)</f>
        <v>2844589.01</v>
      </c>
      <c r="F347" s="36">
        <f>IFERROR(VLOOKUP(B347,'197 DATA'!$B$5:$M$299,4,0),0)</f>
        <v>1923463.33</v>
      </c>
      <c r="H347" s="34">
        <v>55.579900105572932</v>
      </c>
      <c r="I347" s="34">
        <v>43.230676129203317</v>
      </c>
      <c r="J347" s="34">
        <v>98.810576234776249</v>
      </c>
      <c r="L347" s="34">
        <v>57.961689163251343</v>
      </c>
      <c r="M347" s="34">
        <v>43.78930063935978</v>
      </c>
      <c r="N347" s="34">
        <v>101.75098980261112</v>
      </c>
      <c r="P347" s="34">
        <f t="shared" si="158"/>
        <v>58.336072777306157</v>
      </c>
      <c r="Q347" s="34">
        <f t="shared" si="159"/>
        <v>39.445872992161938</v>
      </c>
      <c r="R347" s="34">
        <f t="shared" si="151"/>
        <v>97.781945769468095</v>
      </c>
      <c r="T347" s="34">
        <f t="shared" si="160"/>
        <v>57.292554015376815</v>
      </c>
      <c r="U347" s="34">
        <f t="shared" si="160"/>
        <v>42.155283253575014</v>
      </c>
      <c r="V347" s="34">
        <f t="shared" si="160"/>
        <v>99.44783726895183</v>
      </c>
    </row>
    <row r="348" spans="2:22" ht="15">
      <c r="B348" s="37" t="s">
        <v>990</v>
      </c>
      <c r="C348" s="33" t="s">
        <v>991</v>
      </c>
      <c r="D348" s="38">
        <f>SUM(D341:D347)</f>
        <v>65422543.174503624</v>
      </c>
      <c r="E348" s="38">
        <f t="shared" ref="E348:F348" si="161">SUM(E341:E347)</f>
        <v>36221071.829999998</v>
      </c>
      <c r="F348" s="38">
        <f t="shared" si="161"/>
        <v>27660062.630000003</v>
      </c>
      <c r="G348" s="30"/>
      <c r="H348" s="39">
        <v>53.862521745653048</v>
      </c>
      <c r="I348" s="39">
        <v>43.781352129130383</v>
      </c>
      <c r="J348" s="39">
        <v>97.643873874783424</v>
      </c>
      <c r="K348" s="30"/>
      <c r="L348" s="39">
        <v>52.48312974609172</v>
      </c>
      <c r="M348" s="39">
        <v>41.491320442615667</v>
      </c>
      <c r="N348" s="39">
        <v>93.97445018870738</v>
      </c>
      <c r="O348" s="30"/>
      <c r="P348" s="39">
        <f t="shared" si="158"/>
        <v>55.364817802001951</v>
      </c>
      <c r="Q348" s="39">
        <f t="shared" si="159"/>
        <v>42.279100273160338</v>
      </c>
      <c r="R348" s="39">
        <f t="shared" si="151"/>
        <v>97.64391807516229</v>
      </c>
      <c r="S348" s="30"/>
      <c r="T348" s="39">
        <f t="shared" si="160"/>
        <v>53.90348976458224</v>
      </c>
      <c r="U348" s="39">
        <f t="shared" si="160"/>
        <v>42.517257614968798</v>
      </c>
      <c r="V348" s="39">
        <f t="shared" si="160"/>
        <v>96.420747379551031</v>
      </c>
    </row>
    <row r="349" spans="2:22" ht="15">
      <c r="B349" s="40" t="s">
        <v>992</v>
      </c>
      <c r="C349" s="33"/>
      <c r="D349" s="36"/>
      <c r="E349" s="36"/>
      <c r="F349" s="36"/>
      <c r="H349" s="34"/>
      <c r="I349" s="34"/>
      <c r="J349" s="34"/>
      <c r="L349" s="34"/>
      <c r="M349" s="34"/>
      <c r="N349" s="34"/>
      <c r="P349" s="34"/>
      <c r="Q349" s="34"/>
      <c r="R349" s="34"/>
      <c r="T349" s="34"/>
      <c r="U349" s="34"/>
      <c r="V349" s="34"/>
    </row>
    <row r="350" spans="2:22" ht="15">
      <c r="B350" s="35" t="s">
        <v>543</v>
      </c>
      <c r="C350" s="35" t="s">
        <v>993</v>
      </c>
      <c r="D350" s="36">
        <f>IFERROR(VLOOKUP(B350,'1061(22)Table'!$B$3:$I$297,8,0),0)</f>
        <v>221727</v>
      </c>
      <c r="E350" s="36">
        <f>IFERROR(VLOOKUP(B350,'197 DATA'!$B$5:$M$299,12,0),0)</f>
        <v>136573.33000000002</v>
      </c>
      <c r="F350" s="36">
        <f>IFERROR(VLOOKUP(B350,'197 DATA'!$B$5:$M$299,4,0),0)</f>
        <v>73785.59</v>
      </c>
      <c r="H350" s="34">
        <v>65.627113285419853</v>
      </c>
      <c r="I350" s="34">
        <v>28.28048503952299</v>
      </c>
      <c r="J350" s="34">
        <v>93.907598324942839</v>
      </c>
      <c r="L350" s="34">
        <v>77.332705490573517</v>
      </c>
      <c r="M350" s="34">
        <v>40.012222268145933</v>
      </c>
      <c r="N350" s="34">
        <v>117.34492775871945</v>
      </c>
      <c r="P350" s="34">
        <f t="shared" ref="P350:P363" si="162">IFERROR(IF(E350&gt;0,E350/D350*100,0),0)</f>
        <v>61.595263544809619</v>
      </c>
      <c r="Q350" s="34">
        <f t="shared" ref="Q350:Q363" si="163">IFERROR(IF(F350&gt;0,F350/D350*100,0),0)</f>
        <v>33.277674798287983</v>
      </c>
      <c r="R350" s="34">
        <f t="shared" si="151"/>
        <v>94.872938343097601</v>
      </c>
      <c r="T350" s="34">
        <f t="shared" ref="T350:T363" si="164">IF(AND(H350&gt;0,L350&gt;0,L350&gt;0),AVERAGE(H350,L350,P350),AVERAGE(L350,P350))</f>
        <v>68.18502744026766</v>
      </c>
      <c r="U350" s="34">
        <f t="shared" ref="U350:U363" si="165">IF(AND(I350&gt;0,M350&gt;0,M350&gt;0),AVERAGE(I350,M350,Q350),AVERAGE(M350,Q350))</f>
        <v>33.856794035318963</v>
      </c>
      <c r="V350" s="34">
        <f t="shared" ref="V350:V363" si="166">IF(AND(J350&gt;0,N350&gt;0,N350&gt;0),AVERAGE(J350,N350,R350),AVERAGE(N350,R350))</f>
        <v>102.04182147558663</v>
      </c>
    </row>
    <row r="351" spans="2:22" ht="15">
      <c r="B351" s="35" t="s">
        <v>545</v>
      </c>
      <c r="C351" s="35" t="s">
        <v>994</v>
      </c>
      <c r="D351" s="36">
        <f>IFERROR(VLOOKUP(B351,'1061(22)Table'!$B$3:$I$297,8,0),0)</f>
        <v>130000</v>
      </c>
      <c r="E351" s="36">
        <f>IFERROR(VLOOKUP(B351,'197 DATA'!$B$5:$M$299,12,0),0)</f>
        <v>99466.17</v>
      </c>
      <c r="F351" s="36">
        <f>IFERROR(VLOOKUP(B351,'197 DATA'!$B$5:$M$299,4,0),0)</f>
        <v>18072.53</v>
      </c>
      <c r="H351" s="34">
        <v>76.781258823529413</v>
      </c>
      <c r="I351" s="34">
        <v>15.979082352941177</v>
      </c>
      <c r="J351" s="34">
        <v>92.76034117647059</v>
      </c>
      <c r="L351" s="34">
        <v>83.45915294117647</v>
      </c>
      <c r="M351" s="34">
        <v>23.62624705882353</v>
      </c>
      <c r="N351" s="34">
        <v>107.08539999999999</v>
      </c>
      <c r="P351" s="34">
        <f t="shared" si="162"/>
        <v>76.512438461538451</v>
      </c>
      <c r="Q351" s="34">
        <f t="shared" si="163"/>
        <v>13.901946153846154</v>
      </c>
      <c r="R351" s="34">
        <f t="shared" si="151"/>
        <v>90.414384615384606</v>
      </c>
      <c r="T351" s="34">
        <f t="shared" si="164"/>
        <v>78.917616742081449</v>
      </c>
      <c r="U351" s="34">
        <f t="shared" si="165"/>
        <v>17.835758521870286</v>
      </c>
      <c r="V351" s="34">
        <f t="shared" si="166"/>
        <v>96.753375263951739</v>
      </c>
    </row>
    <row r="352" spans="2:22" ht="15">
      <c r="B352" s="35" t="s">
        <v>547</v>
      </c>
      <c r="C352" s="35" t="s">
        <v>995</v>
      </c>
      <c r="D352" s="36">
        <f>IFERROR(VLOOKUP(B352,'1061(22)Table'!$B$3:$I$297,8,0),0)</f>
        <v>236223.58189527999</v>
      </c>
      <c r="E352" s="36">
        <f>IFERROR(VLOOKUP(B352,'197 DATA'!$B$5:$M$299,12,0),0)</f>
        <v>136238.27000000002</v>
      </c>
      <c r="F352" s="36">
        <f>IFERROR(VLOOKUP(B352,'197 DATA'!$B$5:$M$299,4,0),0)</f>
        <v>72050.789999999994</v>
      </c>
      <c r="H352" s="34">
        <v>66.42674015748031</v>
      </c>
      <c r="I352" s="34">
        <v>27.575196850393702</v>
      </c>
      <c r="J352" s="34">
        <v>94.001937007874005</v>
      </c>
      <c r="L352" s="34">
        <v>100.81655743170126</v>
      </c>
      <c r="M352" s="34">
        <v>36.092349712271051</v>
      </c>
      <c r="N352" s="34">
        <v>136.9089071439723</v>
      </c>
      <c r="P352" s="34">
        <f t="shared" si="162"/>
        <v>57.673441790581116</v>
      </c>
      <c r="Q352" s="34">
        <f t="shared" si="163"/>
        <v>30.501099603146624</v>
      </c>
      <c r="R352" s="34">
        <f t="shared" si="151"/>
        <v>88.174541393727736</v>
      </c>
      <c r="T352" s="34">
        <f t="shared" si="164"/>
        <v>74.972246459920896</v>
      </c>
      <c r="U352" s="34">
        <f t="shared" si="165"/>
        <v>31.389548721937128</v>
      </c>
      <c r="V352" s="34">
        <f t="shared" si="166"/>
        <v>106.361795181858</v>
      </c>
    </row>
    <row r="353" spans="2:22" ht="15">
      <c r="B353" s="35" t="s">
        <v>549</v>
      </c>
      <c r="C353" s="35" t="s">
        <v>996</v>
      </c>
      <c r="D353" s="36">
        <f>IFERROR(VLOOKUP(B353,'1061(22)Table'!$B$3:$I$297,8,0),0)</f>
        <v>5300000</v>
      </c>
      <c r="E353" s="36">
        <f>IFERROR(VLOOKUP(B353,'197 DATA'!$B$5:$M$299,12,0),0)</f>
        <v>3076684.77</v>
      </c>
      <c r="F353" s="36">
        <f>IFERROR(VLOOKUP(B353,'197 DATA'!$B$5:$M$299,4,0),0)</f>
        <v>2164473.69</v>
      </c>
      <c r="H353" s="34">
        <v>55.536979818181806</v>
      </c>
      <c r="I353" s="34">
        <v>36.315565999999997</v>
      </c>
      <c r="J353" s="34">
        <v>91.852545818181795</v>
      </c>
      <c r="L353" s="34">
        <v>56.091346363636376</v>
      </c>
      <c r="M353" s="34">
        <v>43.142566363636362</v>
      </c>
      <c r="N353" s="34">
        <v>99.233912727272738</v>
      </c>
      <c r="P353" s="34">
        <f t="shared" si="162"/>
        <v>58.050656037735848</v>
      </c>
      <c r="Q353" s="34">
        <f t="shared" si="163"/>
        <v>40.839126226415097</v>
      </c>
      <c r="R353" s="34">
        <f t="shared" si="151"/>
        <v>98.889782264150938</v>
      </c>
      <c r="T353" s="34">
        <f t="shared" si="164"/>
        <v>56.559660739851346</v>
      </c>
      <c r="U353" s="34">
        <f t="shared" si="165"/>
        <v>40.099086196683821</v>
      </c>
      <c r="V353" s="34">
        <f t="shared" si="166"/>
        <v>96.658746936535167</v>
      </c>
    </row>
    <row r="354" spans="2:22" ht="15">
      <c r="B354" s="35" t="s">
        <v>551</v>
      </c>
      <c r="C354" s="35" t="s">
        <v>997</v>
      </c>
      <c r="D354" s="36">
        <f>IFERROR(VLOOKUP(B354,'1061(22)Table'!$B$3:$I$297,8,0),0)</f>
        <v>900000</v>
      </c>
      <c r="E354" s="36">
        <f>IFERROR(VLOOKUP(B354,'197 DATA'!$B$5:$M$299,12,0),0)</f>
        <v>558005.31000000006</v>
      </c>
      <c r="F354" s="36">
        <f>IFERROR(VLOOKUP(B354,'197 DATA'!$B$5:$M$299,4,0),0)</f>
        <v>336312.92</v>
      </c>
      <c r="H354" s="34">
        <v>60.329952000000006</v>
      </c>
      <c r="I354" s="34">
        <v>32.922075999999997</v>
      </c>
      <c r="J354" s="34">
        <v>93.252027999999996</v>
      </c>
      <c r="L354" s="34">
        <v>74.923343999999986</v>
      </c>
      <c r="M354" s="34">
        <v>39.699201333333335</v>
      </c>
      <c r="N354" s="34">
        <v>114.62254533333332</v>
      </c>
      <c r="P354" s="34">
        <f t="shared" si="162"/>
        <v>62.00059000000001</v>
      </c>
      <c r="Q354" s="34">
        <f t="shared" si="163"/>
        <v>37.36810222222222</v>
      </c>
      <c r="R354" s="34">
        <f t="shared" si="151"/>
        <v>99.368692222222222</v>
      </c>
      <c r="T354" s="34">
        <f t="shared" si="164"/>
        <v>65.751295333333331</v>
      </c>
      <c r="U354" s="34">
        <f t="shared" si="165"/>
        <v>36.663126518518517</v>
      </c>
      <c r="V354" s="34">
        <f t="shared" si="166"/>
        <v>102.41442185185186</v>
      </c>
    </row>
    <row r="355" spans="2:22" ht="15">
      <c r="B355" s="35" t="s">
        <v>553</v>
      </c>
      <c r="C355" s="35" t="s">
        <v>998</v>
      </c>
      <c r="D355" s="36">
        <f>IFERROR(VLOOKUP(B355,'1061(22)Table'!$B$3:$I$297,8,0),0)</f>
        <v>441603</v>
      </c>
      <c r="E355" s="36">
        <f>IFERROR(VLOOKUP(B355,'197 DATA'!$B$5:$M$299,12,0),0)</f>
        <v>240250.79</v>
      </c>
      <c r="F355" s="36">
        <f>IFERROR(VLOOKUP(B355,'197 DATA'!$B$5:$M$299,4,0),0)</f>
        <v>130197.35</v>
      </c>
      <c r="H355" s="34">
        <v>61.267840740740731</v>
      </c>
      <c r="I355" s="34">
        <v>29.870385185185182</v>
      </c>
      <c r="J355" s="34">
        <v>91.138225925925909</v>
      </c>
      <c r="L355" s="34">
        <v>90.484837037037025</v>
      </c>
      <c r="M355" s="34">
        <v>36.980707407407408</v>
      </c>
      <c r="N355" s="34">
        <v>127.46554444444443</v>
      </c>
      <c r="P355" s="34">
        <f t="shared" si="162"/>
        <v>54.404247706650544</v>
      </c>
      <c r="Q355" s="34">
        <f t="shared" si="163"/>
        <v>29.48289527018612</v>
      </c>
      <c r="R355" s="34">
        <f t="shared" si="151"/>
        <v>83.887142976836657</v>
      </c>
      <c r="T355" s="34">
        <f t="shared" si="164"/>
        <v>68.718975161476109</v>
      </c>
      <c r="U355" s="34">
        <f t="shared" si="165"/>
        <v>32.111329287592902</v>
      </c>
      <c r="V355" s="34">
        <f t="shared" si="166"/>
        <v>100.83030444906899</v>
      </c>
    </row>
    <row r="356" spans="2:22" ht="15">
      <c r="B356" s="35" t="s">
        <v>555</v>
      </c>
      <c r="C356" s="35" t="s">
        <v>999</v>
      </c>
      <c r="D356" s="36">
        <f>IFERROR(VLOOKUP(B356,'1061(22)Table'!$B$3:$I$297,8,0),0)</f>
        <v>176040</v>
      </c>
      <c r="E356" s="36">
        <f>IFERROR(VLOOKUP(B356,'197 DATA'!$B$5:$M$299,12,0),0)</f>
        <v>122201.79000000001</v>
      </c>
      <c r="F356" s="36">
        <f>IFERROR(VLOOKUP(B356,'197 DATA'!$B$5:$M$299,4,0),0)</f>
        <v>50245.27</v>
      </c>
      <c r="H356" s="34">
        <v>71.109915151515139</v>
      </c>
      <c r="I356" s="34">
        <v>21.811</v>
      </c>
      <c r="J356" s="34">
        <v>92.920915151515146</v>
      </c>
      <c r="L356" s="34">
        <v>76.308254545454545</v>
      </c>
      <c r="M356" s="34">
        <v>28.897939393939392</v>
      </c>
      <c r="N356" s="34">
        <v>105.20619393939394</v>
      </c>
      <c r="P356" s="34">
        <f t="shared" si="162"/>
        <v>69.417058623040219</v>
      </c>
      <c r="Q356" s="34">
        <f t="shared" si="163"/>
        <v>28.541962054078617</v>
      </c>
      <c r="R356" s="34">
        <f t="shared" si="151"/>
        <v>97.959020677118843</v>
      </c>
      <c r="T356" s="34">
        <f t="shared" si="164"/>
        <v>72.278409440003301</v>
      </c>
      <c r="U356" s="34">
        <f t="shared" si="165"/>
        <v>26.416967149339332</v>
      </c>
      <c r="V356" s="34">
        <f t="shared" si="166"/>
        <v>98.695376589342644</v>
      </c>
    </row>
    <row r="357" spans="2:22" ht="15">
      <c r="B357" s="35" t="s">
        <v>557</v>
      </c>
      <c r="C357" s="35" t="s">
        <v>1000</v>
      </c>
      <c r="D357" s="36">
        <f>IFERROR(VLOOKUP(B357,'1061(22)Table'!$B$3:$I$297,8,0),0)</f>
        <v>110000</v>
      </c>
      <c r="E357" s="36">
        <f>IFERROR(VLOOKUP(B357,'197 DATA'!$B$5:$M$299,12,0),0)</f>
        <v>77219.149999999994</v>
      </c>
      <c r="F357" s="36">
        <f>IFERROR(VLOOKUP(B357,'197 DATA'!$B$5:$M$299,4,0),0)</f>
        <v>34329.370000000003</v>
      </c>
      <c r="H357" s="34">
        <v>65.338184033289693</v>
      </c>
      <c r="I357" s="34">
        <v>23.812680512744226</v>
      </c>
      <c r="J357" s="34">
        <v>89.150864546033915</v>
      </c>
      <c r="L357" s="34">
        <v>69.050345454545464</v>
      </c>
      <c r="M357" s="34">
        <v>34.559127272727274</v>
      </c>
      <c r="N357" s="34">
        <v>103.60947272727273</v>
      </c>
      <c r="P357" s="34">
        <f t="shared" si="162"/>
        <v>70.199227272727271</v>
      </c>
      <c r="Q357" s="34">
        <f t="shared" si="163"/>
        <v>31.208518181818185</v>
      </c>
      <c r="R357" s="34">
        <f t="shared" si="151"/>
        <v>101.40774545454545</v>
      </c>
      <c r="T357" s="34">
        <f t="shared" si="164"/>
        <v>68.195918920187481</v>
      </c>
      <c r="U357" s="34">
        <f t="shared" si="165"/>
        <v>29.860108655763231</v>
      </c>
      <c r="V357" s="34">
        <f t="shared" si="166"/>
        <v>98.056027575950694</v>
      </c>
    </row>
    <row r="358" spans="2:22" ht="15">
      <c r="B358" s="35" t="s">
        <v>559</v>
      </c>
      <c r="C358" s="35" t="s">
        <v>1001</v>
      </c>
      <c r="D358" s="36">
        <f>IFERROR(VLOOKUP(B358,'1061(22)Table'!$B$3:$I$297,8,0),0)</f>
        <v>398947</v>
      </c>
      <c r="E358" s="36">
        <f>IFERROR(VLOOKUP(B358,'197 DATA'!$B$5:$M$299,12,0),0)</f>
        <v>260673.78000000003</v>
      </c>
      <c r="F358" s="36">
        <f>IFERROR(VLOOKUP(B358,'197 DATA'!$B$5:$M$299,4,0),0)</f>
        <v>146374.60999999999</v>
      </c>
      <c r="H358" s="34">
        <v>59.398442666666675</v>
      </c>
      <c r="I358" s="34">
        <v>30.615330666666669</v>
      </c>
      <c r="J358" s="34">
        <v>90.013773333333347</v>
      </c>
      <c r="L358" s="34">
        <v>67.115511999999995</v>
      </c>
      <c r="M358" s="34">
        <v>40.876751999999996</v>
      </c>
      <c r="N358" s="34">
        <v>107.99226399999999</v>
      </c>
      <c r="P358" s="34">
        <f t="shared" si="162"/>
        <v>65.340453744482346</v>
      </c>
      <c r="Q358" s="34">
        <f t="shared" si="163"/>
        <v>36.690239555630193</v>
      </c>
      <c r="R358" s="34">
        <f t="shared" si="151"/>
        <v>102.03069330011255</v>
      </c>
      <c r="T358" s="34">
        <f t="shared" si="164"/>
        <v>63.95146947038301</v>
      </c>
      <c r="U358" s="34">
        <f t="shared" si="165"/>
        <v>36.060774074098951</v>
      </c>
      <c r="V358" s="34">
        <f t="shared" si="166"/>
        <v>100.01224354448196</v>
      </c>
    </row>
    <row r="359" spans="2:22" ht="15">
      <c r="B359" s="35" t="s">
        <v>561</v>
      </c>
      <c r="C359" s="35" t="s">
        <v>1002</v>
      </c>
      <c r="D359" s="36">
        <f>IFERROR(VLOOKUP(B359,'1061(22)Table'!$B$3:$I$297,8,0),0)</f>
        <v>220000</v>
      </c>
      <c r="E359" s="36">
        <f>IFERROR(VLOOKUP(B359,'197 DATA'!$B$5:$M$299,12,0),0)</f>
        <v>153982.94</v>
      </c>
      <c r="F359" s="36">
        <f>IFERROR(VLOOKUP(B359,'197 DATA'!$B$5:$M$299,4,0),0)</f>
        <v>73883.070000000007</v>
      </c>
      <c r="H359" s="34">
        <v>64.521185648009578</v>
      </c>
      <c r="I359" s="34">
        <v>30.085649880275366</v>
      </c>
      <c r="J359" s="34">
        <v>94.606835528284947</v>
      </c>
      <c r="L359" s="34">
        <v>63.275025254414849</v>
      </c>
      <c r="M359" s="34">
        <v>37.625533148757853</v>
      </c>
      <c r="N359" s="34">
        <v>100.90055840317271</v>
      </c>
      <c r="P359" s="34">
        <f t="shared" si="162"/>
        <v>69.992245454545454</v>
      </c>
      <c r="Q359" s="34">
        <f t="shared" si="163"/>
        <v>33.583213636363638</v>
      </c>
      <c r="R359" s="34">
        <f t="shared" si="151"/>
        <v>103.57545909090909</v>
      </c>
      <c r="T359" s="34">
        <f t="shared" si="164"/>
        <v>65.929485452323306</v>
      </c>
      <c r="U359" s="34">
        <f t="shared" si="165"/>
        <v>33.76479888846562</v>
      </c>
      <c r="V359" s="34">
        <f t="shared" si="166"/>
        <v>99.694284340788911</v>
      </c>
    </row>
    <row r="360" spans="2:22" ht="15">
      <c r="B360" s="35" t="s">
        <v>563</v>
      </c>
      <c r="C360" s="35" t="s">
        <v>1003</v>
      </c>
      <c r="D360" s="36">
        <f>IFERROR(VLOOKUP(B360,'1061(22)Table'!$B$3:$I$297,8,0),0)</f>
        <v>447779.10857427999</v>
      </c>
      <c r="E360" s="36">
        <f>IFERROR(VLOOKUP(B360,'197 DATA'!$B$5:$M$299,12,0),0)</f>
        <v>272836.64</v>
      </c>
      <c r="F360" s="36">
        <f>IFERROR(VLOOKUP(B360,'197 DATA'!$B$5:$M$299,4,0),0)</f>
        <v>157843.88</v>
      </c>
      <c r="H360" s="34">
        <v>59.056805970149249</v>
      </c>
      <c r="I360" s="34">
        <v>26.034346268656716</v>
      </c>
      <c r="J360" s="34">
        <v>85.091152238805961</v>
      </c>
      <c r="L360" s="34">
        <v>76.8284383857156</v>
      </c>
      <c r="M360" s="34">
        <v>41.400934782905459</v>
      </c>
      <c r="N360" s="34">
        <v>118.22937316862107</v>
      </c>
      <c r="P360" s="34">
        <f t="shared" si="162"/>
        <v>60.931078466055865</v>
      </c>
      <c r="Q360" s="34">
        <f t="shared" si="163"/>
        <v>35.250389528571766</v>
      </c>
      <c r="R360" s="34">
        <f t="shared" si="151"/>
        <v>96.181467994627639</v>
      </c>
      <c r="T360" s="34">
        <f t="shared" si="164"/>
        <v>65.605440940640236</v>
      </c>
      <c r="U360" s="34">
        <f t="shared" si="165"/>
        <v>34.228556860044648</v>
      </c>
      <c r="V360" s="34">
        <f t="shared" si="166"/>
        <v>99.833997800684884</v>
      </c>
    </row>
    <row r="361" spans="2:22" ht="15">
      <c r="B361" s="42" t="s">
        <v>565</v>
      </c>
      <c r="C361" s="35" t="s">
        <v>1004</v>
      </c>
      <c r="D361" s="36">
        <f>IFERROR(VLOOKUP(B361,'1061(22)Table'!$B$3:$I$297,8,0),0)</f>
        <v>375000</v>
      </c>
      <c r="E361" s="36">
        <f>IFERROR(VLOOKUP(B361,'197 DATA'!$B$5:$M$299,12,0),0)</f>
        <v>239903.10000000003</v>
      </c>
      <c r="F361" s="36">
        <f>IFERROR(VLOOKUP(B361,'197 DATA'!$B$5:$M$299,4,0),0)</f>
        <v>127388.98</v>
      </c>
      <c r="H361" s="34">
        <v>62.856344135676935</v>
      </c>
      <c r="I361" s="34">
        <v>29.905054394954057</v>
      </c>
      <c r="J361" s="34">
        <v>92.761398530630998</v>
      </c>
      <c r="L361" s="34">
        <v>59.620536377725408</v>
      </c>
      <c r="M361" s="34">
        <v>37.112800670870222</v>
      </c>
      <c r="N361" s="34">
        <v>96.733337048595629</v>
      </c>
      <c r="P361" s="34">
        <f t="shared" si="162"/>
        <v>63.974160000000012</v>
      </c>
      <c r="Q361" s="34">
        <f t="shared" si="163"/>
        <v>33.970394666666664</v>
      </c>
      <c r="R361" s="34">
        <f t="shared" si="151"/>
        <v>97.944554666666676</v>
      </c>
      <c r="T361" s="34">
        <f t="shared" si="164"/>
        <v>62.150346837800782</v>
      </c>
      <c r="U361" s="34">
        <f t="shared" si="165"/>
        <v>33.662749910830314</v>
      </c>
      <c r="V361" s="34">
        <f t="shared" si="166"/>
        <v>95.813096748631096</v>
      </c>
    </row>
    <row r="362" spans="2:22" ht="15">
      <c r="B362" s="35" t="s">
        <v>567</v>
      </c>
      <c r="C362" s="35" t="s">
        <v>1005</v>
      </c>
      <c r="D362" s="36">
        <f>IFERROR(VLOOKUP(B362,'1061(22)Table'!$B$3:$I$297,8,0),0)</f>
        <v>387761</v>
      </c>
      <c r="E362" s="36">
        <f>IFERROR(VLOOKUP(B362,'197 DATA'!$B$5:$M$299,12,0),0)</f>
        <v>241514.19999999998</v>
      </c>
      <c r="F362" s="36">
        <f>IFERROR(VLOOKUP(B362,'197 DATA'!$B$5:$M$299,4,0),0)</f>
        <v>113710.22</v>
      </c>
      <c r="H362" s="34">
        <v>60.332866744385917</v>
      </c>
      <c r="I362" s="34">
        <v>33.694211344611531</v>
      </c>
      <c r="J362" s="34">
        <v>94.027078088997456</v>
      </c>
      <c r="L362" s="34">
        <v>62.351280454555727</v>
      </c>
      <c r="M362" s="34">
        <v>40.338767911360343</v>
      </c>
      <c r="N362" s="34">
        <v>102.69004836591607</v>
      </c>
      <c r="P362" s="34">
        <f t="shared" si="162"/>
        <v>62.284293675743562</v>
      </c>
      <c r="Q362" s="34">
        <f t="shared" si="163"/>
        <v>29.324821217193065</v>
      </c>
      <c r="R362" s="34">
        <f t="shared" si="151"/>
        <v>91.609114892936631</v>
      </c>
      <c r="T362" s="34">
        <f t="shared" si="164"/>
        <v>61.656146958228398</v>
      </c>
      <c r="U362" s="34">
        <f t="shared" si="165"/>
        <v>34.452600157721641</v>
      </c>
      <c r="V362" s="34">
        <f t="shared" si="166"/>
        <v>96.108747115950052</v>
      </c>
    </row>
    <row r="363" spans="2:22" ht="15">
      <c r="B363" s="37" t="s">
        <v>1006</v>
      </c>
      <c r="C363" s="33" t="s">
        <v>1007</v>
      </c>
      <c r="D363" s="38">
        <f>SUM(D350:D362)</f>
        <v>9345080.6904695593</v>
      </c>
      <c r="E363" s="38">
        <f t="shared" ref="E363:F363" si="167">SUM(E350:E362)</f>
        <v>5615550.2400000002</v>
      </c>
      <c r="F363" s="38">
        <f t="shared" si="167"/>
        <v>3498668.27</v>
      </c>
      <c r="G363" s="30"/>
      <c r="H363" s="39">
        <v>58.093409758071942</v>
      </c>
      <c r="I363" s="39">
        <v>33.769077548876538</v>
      </c>
      <c r="J363" s="39">
        <v>91.862487306948481</v>
      </c>
      <c r="K363" s="30"/>
      <c r="L363" s="39">
        <v>62.424778976465667</v>
      </c>
      <c r="M363" s="39">
        <v>41.278673091047402</v>
      </c>
      <c r="N363" s="39">
        <v>103.70345206751307</v>
      </c>
      <c r="O363" s="30"/>
      <c r="P363" s="39">
        <f t="shared" si="162"/>
        <v>60.090976482706402</v>
      </c>
      <c r="Q363" s="39">
        <f t="shared" si="163"/>
        <v>37.438609530338937</v>
      </c>
      <c r="R363" s="39">
        <f t="shared" si="151"/>
        <v>97.529586013045332</v>
      </c>
      <c r="S363" s="30"/>
      <c r="T363" s="39">
        <f t="shared" si="164"/>
        <v>60.203055072414664</v>
      </c>
      <c r="U363" s="39">
        <f t="shared" si="165"/>
        <v>37.495453390087626</v>
      </c>
      <c r="V363" s="39">
        <f t="shared" si="166"/>
        <v>97.698508462502289</v>
      </c>
    </row>
    <row r="364" spans="2:22" ht="15">
      <c r="B364" s="32" t="s">
        <v>1008</v>
      </c>
      <c r="C364" s="33"/>
      <c r="D364" s="36"/>
      <c r="E364" s="36"/>
      <c r="F364" s="36"/>
      <c r="H364" s="34"/>
      <c r="I364" s="34"/>
      <c r="J364" s="34"/>
      <c r="L364" s="34"/>
      <c r="M364" s="34"/>
      <c r="N364" s="34"/>
      <c r="P364" s="34"/>
      <c r="Q364" s="34"/>
      <c r="R364" s="34"/>
      <c r="T364" s="34"/>
      <c r="U364" s="34"/>
      <c r="V364" s="34"/>
    </row>
    <row r="365" spans="2:22" ht="15">
      <c r="B365" s="35" t="s">
        <v>569</v>
      </c>
      <c r="C365" s="35" t="s">
        <v>1009</v>
      </c>
      <c r="D365" s="36">
        <f>IFERROR(VLOOKUP(B365,'1061(22)Table'!$B$3:$I$297,8,0),0)</f>
        <v>922500</v>
      </c>
      <c r="E365" s="36">
        <f>IFERROR(VLOOKUP(B365,'197 DATA'!$B$5:$M$299,12,0),0)</f>
        <v>531760.48</v>
      </c>
      <c r="F365" s="36">
        <f>IFERROR(VLOOKUP(B365,'197 DATA'!$B$5:$M$299,4,0),0)</f>
        <v>405219.46</v>
      </c>
      <c r="H365" s="34">
        <v>56.39198590785908</v>
      </c>
      <c r="I365" s="34">
        <v>41.511578319783197</v>
      </c>
      <c r="J365" s="34">
        <v>97.903564227642278</v>
      </c>
      <c r="L365" s="34">
        <v>57.220716531165309</v>
      </c>
      <c r="M365" s="34">
        <v>42.619581571815715</v>
      </c>
      <c r="N365" s="34">
        <v>99.840298102981023</v>
      </c>
      <c r="P365" s="34">
        <f t="shared" ref="P365:P380" si="168">IFERROR(IF(E365&gt;0,E365/D365*100,0),0)</f>
        <v>57.643412466124659</v>
      </c>
      <c r="Q365" s="34">
        <f t="shared" ref="Q365:Q380" si="169">IFERROR(IF(F365&gt;0,F365/D365*100,0),0)</f>
        <v>43.926228726287263</v>
      </c>
      <c r="R365" s="34">
        <f t="shared" si="151"/>
        <v>101.56964119241192</v>
      </c>
      <c r="T365" s="34">
        <f t="shared" ref="T365:T380" si="170">IF(AND(H365&gt;0,L365&gt;0,L365&gt;0),AVERAGE(H365,L365,P365),AVERAGE(L365,P365))</f>
        <v>57.085371635049682</v>
      </c>
      <c r="U365" s="34">
        <f t="shared" ref="U365:U380" si="171">IF(AND(I365&gt;0,M365&gt;0,M365&gt;0),AVERAGE(I365,M365,Q365),AVERAGE(M365,Q365))</f>
        <v>42.685796205962056</v>
      </c>
      <c r="V365" s="34">
        <f t="shared" ref="V365:V380" si="172">IF(AND(J365&gt;0,N365&gt;0,N365&gt;0),AVERAGE(J365,N365,R365),AVERAGE(N365,R365))</f>
        <v>99.771167841011746</v>
      </c>
    </row>
    <row r="366" spans="2:22" ht="15">
      <c r="B366" s="35" t="s">
        <v>571</v>
      </c>
      <c r="C366" s="35" t="s">
        <v>1010</v>
      </c>
      <c r="D366" s="36">
        <f>IFERROR(VLOOKUP(B366,'1061(22)Table'!$B$3:$I$297,8,0),0)</f>
        <v>2948967.06346705</v>
      </c>
      <c r="E366" s="36">
        <f>IFERROR(VLOOKUP(B366,'197 DATA'!$B$5:$M$299,12,0),0)</f>
        <v>1774930.5100000002</v>
      </c>
      <c r="F366" s="36">
        <f>IFERROR(VLOOKUP(B366,'197 DATA'!$B$5:$M$299,4,0),0)</f>
        <v>1045141.11</v>
      </c>
      <c r="H366" s="34">
        <v>59.133339062139846</v>
      </c>
      <c r="I366" s="34">
        <v>39.048087332241153</v>
      </c>
      <c r="J366" s="34">
        <v>98.181426394380992</v>
      </c>
      <c r="L366" s="34">
        <v>50.771752124439296</v>
      </c>
      <c r="M366" s="34">
        <v>30.831955373144503</v>
      </c>
      <c r="N366" s="34">
        <v>81.603707497583798</v>
      </c>
      <c r="P366" s="34">
        <f t="shared" si="168"/>
        <v>60.188210712439925</v>
      </c>
      <c r="Q366" s="34">
        <f t="shared" si="169"/>
        <v>35.440921770460385</v>
      </c>
      <c r="R366" s="34">
        <f t="shared" si="151"/>
        <v>95.629132482900303</v>
      </c>
      <c r="T366" s="34">
        <f t="shared" si="170"/>
        <v>56.697767299673025</v>
      </c>
      <c r="U366" s="34">
        <f t="shared" si="171"/>
        <v>35.106988158615344</v>
      </c>
      <c r="V366" s="34">
        <f t="shared" si="172"/>
        <v>91.804755458288355</v>
      </c>
    </row>
    <row r="367" spans="2:22" ht="15">
      <c r="B367" s="35" t="s">
        <v>573</v>
      </c>
      <c r="C367" s="35" t="s">
        <v>1011</v>
      </c>
      <c r="D367" s="36">
        <f>IFERROR(VLOOKUP(B367,'1061(22)Table'!$B$3:$I$297,8,0),0)</f>
        <v>15282497</v>
      </c>
      <c r="E367" s="36">
        <f>IFERROR(VLOOKUP(B367,'197 DATA'!$B$5:$M$299,12,0),0)</f>
        <v>8732439.5899999999</v>
      </c>
      <c r="F367" s="36">
        <f>IFERROR(VLOOKUP(B367,'197 DATA'!$B$5:$M$299,4,0),0)</f>
        <v>6185975.7400000002</v>
      </c>
      <c r="H367" s="34">
        <v>56.364703226697308</v>
      </c>
      <c r="I367" s="34">
        <v>42.114920131047171</v>
      </c>
      <c r="J367" s="34">
        <v>98.479623357744487</v>
      </c>
      <c r="L367" s="34">
        <v>58.404346301369856</v>
      </c>
      <c r="M367" s="34">
        <v>41.385178904109587</v>
      </c>
      <c r="N367" s="34">
        <v>99.789525205479435</v>
      </c>
      <c r="P367" s="34">
        <f t="shared" si="168"/>
        <v>57.140136130895357</v>
      </c>
      <c r="Q367" s="34">
        <f t="shared" si="169"/>
        <v>40.477519740393205</v>
      </c>
      <c r="R367" s="34">
        <f t="shared" si="151"/>
        <v>97.617655871288562</v>
      </c>
      <c r="T367" s="34">
        <f t="shared" si="170"/>
        <v>57.303061886320847</v>
      </c>
      <c r="U367" s="34">
        <f t="shared" si="171"/>
        <v>41.325872925183319</v>
      </c>
      <c r="V367" s="34">
        <f t="shared" si="172"/>
        <v>98.628934811504166</v>
      </c>
    </row>
    <row r="368" spans="2:22" ht="15">
      <c r="B368" s="35" t="s">
        <v>575</v>
      </c>
      <c r="C368" s="35" t="s">
        <v>1012</v>
      </c>
      <c r="D368" s="36">
        <f>IFERROR(VLOOKUP(B368,'1061(22)Table'!$B$3:$I$297,8,0),0)</f>
        <v>4155352</v>
      </c>
      <c r="E368" s="36">
        <f>IFERROR(VLOOKUP(B368,'197 DATA'!$B$5:$M$299,12,0),0)</f>
        <v>2382165.61</v>
      </c>
      <c r="F368" s="36">
        <f>IFERROR(VLOOKUP(B368,'197 DATA'!$B$5:$M$299,4,0),0)</f>
        <v>1560085.25</v>
      </c>
      <c r="H368" s="34">
        <v>56.922274569683509</v>
      </c>
      <c r="I368" s="34">
        <v>43.295707384786226</v>
      </c>
      <c r="J368" s="34">
        <v>100.21798195446974</v>
      </c>
      <c r="L368" s="34">
        <v>60.285394225430323</v>
      </c>
      <c r="M368" s="34">
        <v>43.615909772348701</v>
      </c>
      <c r="N368" s="34">
        <v>103.90130399777902</v>
      </c>
      <c r="P368" s="34">
        <f t="shared" si="168"/>
        <v>57.327649017459891</v>
      </c>
      <c r="Q368" s="34">
        <f t="shared" si="169"/>
        <v>37.543997476026099</v>
      </c>
      <c r="R368" s="34">
        <f t="shared" si="151"/>
        <v>94.871646493485997</v>
      </c>
      <c r="T368" s="34">
        <f t="shared" si="170"/>
        <v>58.178439270857915</v>
      </c>
      <c r="U368" s="34">
        <f t="shared" si="171"/>
        <v>41.485204877720342</v>
      </c>
      <c r="V368" s="34">
        <f t="shared" si="172"/>
        <v>99.663644148578257</v>
      </c>
    </row>
    <row r="369" spans="2:22" ht="15">
      <c r="B369" s="35" t="s">
        <v>577</v>
      </c>
      <c r="C369" s="35" t="s">
        <v>1013</v>
      </c>
      <c r="D369" s="36">
        <f>IFERROR(VLOOKUP(B369,'1061(22)Table'!$B$3:$I$297,8,0),0)</f>
        <v>3550180.9063651101</v>
      </c>
      <c r="E369" s="36">
        <f>IFERROR(VLOOKUP(B369,'197 DATA'!$B$5:$M$299,12,0),0)</f>
        <v>1984902.9</v>
      </c>
      <c r="F369" s="36">
        <f>IFERROR(VLOOKUP(B369,'197 DATA'!$B$5:$M$299,4,0),0)</f>
        <v>1442257.73</v>
      </c>
      <c r="H369" s="34">
        <v>55.42412110273618</v>
      </c>
      <c r="I369" s="34">
        <v>44.401531057840856</v>
      </c>
      <c r="J369" s="34">
        <v>99.825652160577036</v>
      </c>
      <c r="L369" s="34">
        <v>60.086112326965825</v>
      </c>
      <c r="M369" s="34">
        <v>44.768597299224126</v>
      </c>
      <c r="N369" s="34">
        <v>104.85470962618996</v>
      </c>
      <c r="P369" s="34">
        <f t="shared" si="168"/>
        <v>55.909908603284777</v>
      </c>
      <c r="Q369" s="34">
        <f t="shared" si="169"/>
        <v>40.624908083252315</v>
      </c>
      <c r="R369" s="34">
        <f t="shared" si="151"/>
        <v>96.534816686537084</v>
      </c>
      <c r="T369" s="34">
        <f t="shared" si="170"/>
        <v>57.140047344328927</v>
      </c>
      <c r="U369" s="34">
        <f t="shared" si="171"/>
        <v>43.265012146772428</v>
      </c>
      <c r="V369" s="34">
        <f t="shared" si="172"/>
        <v>100.40505949110134</v>
      </c>
    </row>
    <row r="370" spans="2:22" ht="15">
      <c r="B370" s="35" t="s">
        <v>579</v>
      </c>
      <c r="C370" s="35" t="s">
        <v>1014</v>
      </c>
      <c r="D370" s="36">
        <f>IFERROR(VLOOKUP(B370,'1061(22)Table'!$B$3:$I$297,8,0),0)</f>
        <v>400000</v>
      </c>
      <c r="E370" s="36">
        <f>IFERROR(VLOOKUP(B370,'197 DATA'!$B$5:$M$299,12,0),0)</f>
        <v>246553.18</v>
      </c>
      <c r="F370" s="36">
        <f>IFERROR(VLOOKUP(B370,'197 DATA'!$B$5:$M$299,4,0),0)</f>
        <v>147753.24</v>
      </c>
      <c r="H370" s="34">
        <v>62.786766153846152</v>
      </c>
      <c r="I370" s="34">
        <v>37.712793846153843</v>
      </c>
      <c r="J370" s="34">
        <v>100.49956</v>
      </c>
      <c r="L370" s="34">
        <v>73.512670769230766</v>
      </c>
      <c r="M370" s="34">
        <v>38.287993846153846</v>
      </c>
      <c r="N370" s="34">
        <v>111.80066461538462</v>
      </c>
      <c r="P370" s="34">
        <f t="shared" si="168"/>
        <v>61.638294999999999</v>
      </c>
      <c r="Q370" s="34">
        <f t="shared" si="169"/>
        <v>36.938309999999994</v>
      </c>
      <c r="R370" s="34">
        <f t="shared" si="151"/>
        <v>98.576605000000001</v>
      </c>
      <c r="T370" s="34">
        <f t="shared" si="170"/>
        <v>65.979243974358965</v>
      </c>
      <c r="U370" s="34">
        <f t="shared" si="171"/>
        <v>37.646365897435892</v>
      </c>
      <c r="V370" s="34">
        <f t="shared" si="172"/>
        <v>103.62560987179488</v>
      </c>
    </row>
    <row r="371" spans="2:22" ht="15">
      <c r="B371" s="35" t="s">
        <v>581</v>
      </c>
      <c r="C371" s="35" t="s">
        <v>1015</v>
      </c>
      <c r="D371" s="36">
        <f>IFERROR(VLOOKUP(B371,'1061(22)Table'!$B$3:$I$297,8,0),0)</f>
        <v>1850000</v>
      </c>
      <c r="E371" s="36">
        <f>IFERROR(VLOOKUP(B371,'197 DATA'!$B$5:$M$299,12,0),0)</f>
        <v>1004883.1900000001</v>
      </c>
      <c r="F371" s="36">
        <f>IFERROR(VLOOKUP(B371,'197 DATA'!$B$5:$M$299,4,0),0)</f>
        <v>678084.86</v>
      </c>
      <c r="H371" s="34">
        <v>55.347965797101452</v>
      </c>
      <c r="I371" s="34">
        <v>37.764662608695652</v>
      </c>
      <c r="J371" s="34">
        <v>93.112628405797096</v>
      </c>
      <c r="L371" s="34">
        <v>56.863492753623177</v>
      </c>
      <c r="M371" s="34">
        <v>38.280023768115946</v>
      </c>
      <c r="N371" s="34">
        <v>95.143516521739116</v>
      </c>
      <c r="P371" s="34">
        <f t="shared" si="168"/>
        <v>54.318010270270278</v>
      </c>
      <c r="Q371" s="34">
        <f t="shared" si="169"/>
        <v>36.653235675675674</v>
      </c>
      <c r="R371" s="34">
        <f t="shared" si="151"/>
        <v>90.971245945945952</v>
      </c>
      <c r="T371" s="34">
        <f t="shared" si="170"/>
        <v>55.509822940331638</v>
      </c>
      <c r="U371" s="34">
        <f t="shared" si="171"/>
        <v>37.565974017495755</v>
      </c>
      <c r="V371" s="34">
        <f t="shared" si="172"/>
        <v>93.075796957827379</v>
      </c>
    </row>
    <row r="372" spans="2:22" ht="15">
      <c r="B372" s="35" t="s">
        <v>583</v>
      </c>
      <c r="C372" s="35" t="s">
        <v>1016</v>
      </c>
      <c r="D372" s="36">
        <f>IFERROR(VLOOKUP(B372,'1061(22)Table'!$B$3:$I$297,8,0),0)</f>
        <v>3100000</v>
      </c>
      <c r="E372" s="36">
        <f>IFERROR(VLOOKUP(B372,'197 DATA'!$B$5:$M$299,12,0),0)</f>
        <v>1842611.55</v>
      </c>
      <c r="F372" s="36">
        <f>IFERROR(VLOOKUP(B372,'197 DATA'!$B$5:$M$299,4,0),0)</f>
        <v>1112097.49</v>
      </c>
      <c r="H372" s="34">
        <v>59.133877991593955</v>
      </c>
      <c r="I372" s="34">
        <v>40.02058845392628</v>
      </c>
      <c r="J372" s="34">
        <v>99.154466445520228</v>
      </c>
      <c r="L372" s="34">
        <v>64.931917330260816</v>
      </c>
      <c r="M372" s="34">
        <v>40.839912362209354</v>
      </c>
      <c r="N372" s="34">
        <v>105.77182969247016</v>
      </c>
      <c r="P372" s="34">
        <f t="shared" si="168"/>
        <v>59.439082258064516</v>
      </c>
      <c r="Q372" s="34">
        <f t="shared" si="169"/>
        <v>35.874112580645161</v>
      </c>
      <c r="R372" s="34">
        <f t="shared" si="151"/>
        <v>95.313194838709677</v>
      </c>
      <c r="T372" s="34">
        <f t="shared" si="170"/>
        <v>61.168292526639767</v>
      </c>
      <c r="U372" s="34">
        <f t="shared" si="171"/>
        <v>38.911537798926936</v>
      </c>
      <c r="V372" s="34">
        <f t="shared" si="172"/>
        <v>100.07983032556668</v>
      </c>
    </row>
    <row r="373" spans="2:22" ht="15">
      <c r="B373" s="35" t="s">
        <v>585</v>
      </c>
      <c r="C373" s="35" t="s">
        <v>1017</v>
      </c>
      <c r="D373" s="36">
        <f>IFERROR(VLOOKUP(B373,'1061(22)Table'!$B$3:$I$297,8,0),0)</f>
        <v>1420000</v>
      </c>
      <c r="E373" s="36">
        <f>IFERROR(VLOOKUP(B373,'197 DATA'!$B$5:$M$299,12,0),0)</f>
        <v>848532.56</v>
      </c>
      <c r="F373" s="36">
        <f>IFERROR(VLOOKUP(B373,'197 DATA'!$B$5:$M$299,4,0),0)</f>
        <v>552458.29</v>
      </c>
      <c r="H373" s="34">
        <v>58.59998823529412</v>
      </c>
      <c r="I373" s="34">
        <v>40.839216176470586</v>
      </c>
      <c r="J373" s="34">
        <v>99.439204411764706</v>
      </c>
      <c r="L373" s="34">
        <v>61.720583823529417</v>
      </c>
      <c r="M373" s="34">
        <v>41.892194117647058</v>
      </c>
      <c r="N373" s="34">
        <v>103.61277794117647</v>
      </c>
      <c r="P373" s="34">
        <f t="shared" si="168"/>
        <v>59.755814084507044</v>
      </c>
      <c r="Q373" s="34">
        <f t="shared" si="169"/>
        <v>38.90551338028169</v>
      </c>
      <c r="R373" s="34">
        <f t="shared" si="151"/>
        <v>98.661327464788741</v>
      </c>
      <c r="T373" s="34">
        <f t="shared" si="170"/>
        <v>60.025462047776863</v>
      </c>
      <c r="U373" s="34">
        <f t="shared" si="171"/>
        <v>40.545641224799773</v>
      </c>
      <c r="V373" s="34">
        <f t="shared" si="172"/>
        <v>100.57110327257665</v>
      </c>
    </row>
    <row r="374" spans="2:22" ht="15">
      <c r="B374" s="35" t="s">
        <v>587</v>
      </c>
      <c r="C374" s="35" t="s">
        <v>1018</v>
      </c>
      <c r="D374" s="36">
        <f>IFERROR(VLOOKUP(B374,'1061(22)Table'!$B$3:$I$297,8,0),0)</f>
        <v>1249727.2298055</v>
      </c>
      <c r="E374" s="36">
        <f>IFERROR(VLOOKUP(B374,'197 DATA'!$B$5:$M$299,12,0),0)</f>
        <v>779291.41999999993</v>
      </c>
      <c r="F374" s="36">
        <f>IFERROR(VLOOKUP(B374,'197 DATA'!$B$5:$M$299,4,0),0)</f>
        <v>508365.31</v>
      </c>
      <c r="H374" s="34">
        <v>55.437242608695655</v>
      </c>
      <c r="I374" s="34">
        <v>43.813880869565217</v>
      </c>
      <c r="J374" s="34">
        <v>99.251123478260865</v>
      </c>
      <c r="L374" s="34">
        <v>61.537537515142859</v>
      </c>
      <c r="M374" s="34">
        <v>44.151673861091496</v>
      </c>
      <c r="N374" s="34">
        <v>105.68921137623435</v>
      </c>
      <c r="P374" s="34">
        <f t="shared" si="168"/>
        <v>62.356920887551126</v>
      </c>
      <c r="Q374" s="34">
        <f t="shared" si="169"/>
        <v>40.678101418908739</v>
      </c>
      <c r="R374" s="34">
        <f t="shared" si="151"/>
        <v>103.03502230645987</v>
      </c>
      <c r="T374" s="34">
        <f t="shared" si="170"/>
        <v>59.777233670463211</v>
      </c>
      <c r="U374" s="34">
        <f t="shared" si="171"/>
        <v>42.881218716521822</v>
      </c>
      <c r="V374" s="34">
        <f t="shared" si="172"/>
        <v>102.65845238698505</v>
      </c>
    </row>
    <row r="375" spans="2:22" ht="15">
      <c r="B375" s="35" t="s">
        <v>589</v>
      </c>
      <c r="C375" s="35" t="s">
        <v>1019</v>
      </c>
      <c r="D375" s="36">
        <f>IFERROR(VLOOKUP(B375,'1061(22)Table'!$B$3:$I$297,8,0),0)</f>
        <v>715000</v>
      </c>
      <c r="E375" s="36">
        <f>IFERROR(VLOOKUP(B375,'197 DATA'!$B$5:$M$299,12,0),0)</f>
        <v>425734.83999999997</v>
      </c>
      <c r="F375" s="36">
        <f>IFERROR(VLOOKUP(B375,'197 DATA'!$B$5:$M$299,4,0),0)</f>
        <v>244581.24</v>
      </c>
      <c r="H375" s="34">
        <v>59.998469648562292</v>
      </c>
      <c r="I375" s="34">
        <v>39.220940894568692</v>
      </c>
      <c r="J375" s="34">
        <v>99.219410543130977</v>
      </c>
      <c r="L375" s="34">
        <v>62.174178913738018</v>
      </c>
      <c r="M375" s="34">
        <v>40.187621405750804</v>
      </c>
      <c r="N375" s="34">
        <v>102.36180031948882</v>
      </c>
      <c r="P375" s="34">
        <f t="shared" si="168"/>
        <v>59.543334265734259</v>
      </c>
      <c r="Q375" s="34">
        <f t="shared" si="169"/>
        <v>34.207166433566435</v>
      </c>
      <c r="R375" s="34">
        <f t="shared" si="151"/>
        <v>93.750500699300687</v>
      </c>
      <c r="T375" s="34">
        <f t="shared" si="170"/>
        <v>60.571994276011516</v>
      </c>
      <c r="U375" s="34">
        <f t="shared" si="171"/>
        <v>37.871909577961979</v>
      </c>
      <c r="V375" s="34">
        <f t="shared" si="172"/>
        <v>98.443903853973495</v>
      </c>
    </row>
    <row r="376" spans="2:22" ht="15">
      <c r="B376" s="35" t="s">
        <v>591</v>
      </c>
      <c r="C376" s="35" t="s">
        <v>1020</v>
      </c>
      <c r="D376" s="36">
        <f>IFERROR(VLOOKUP(B376,'1061(22)Table'!$B$3:$I$297,8,0),0)</f>
        <v>1100000</v>
      </c>
      <c r="E376" s="36">
        <f>IFERROR(VLOOKUP(B376,'197 DATA'!$B$5:$M$299,12,0),0)</f>
        <v>646144.04999999993</v>
      </c>
      <c r="F376" s="36">
        <f>IFERROR(VLOOKUP(B376,'197 DATA'!$B$5:$M$299,4,0),0)</f>
        <v>447068.87</v>
      </c>
      <c r="H376" s="34">
        <v>58.924665555555556</v>
      </c>
      <c r="I376" s="34">
        <v>41.227794444444449</v>
      </c>
      <c r="J376" s="34">
        <v>100.15246</v>
      </c>
      <c r="L376" s="34">
        <v>72.216376666666676</v>
      </c>
      <c r="M376" s="34">
        <v>42.051501111111108</v>
      </c>
      <c r="N376" s="34">
        <v>114.26787777777778</v>
      </c>
      <c r="P376" s="34">
        <f t="shared" si="168"/>
        <v>58.74036818181817</v>
      </c>
      <c r="Q376" s="34">
        <f t="shared" si="169"/>
        <v>40.642624545454545</v>
      </c>
      <c r="R376" s="34">
        <f t="shared" si="151"/>
        <v>99.382992727272722</v>
      </c>
      <c r="T376" s="34">
        <f t="shared" si="170"/>
        <v>63.293803468013472</v>
      </c>
      <c r="U376" s="34">
        <f t="shared" si="171"/>
        <v>41.307306700336703</v>
      </c>
      <c r="V376" s="34">
        <f t="shared" si="172"/>
        <v>104.60111016835016</v>
      </c>
    </row>
    <row r="377" spans="2:22" ht="15">
      <c r="B377" s="35" t="s">
        <v>593</v>
      </c>
      <c r="C377" s="35" t="s">
        <v>1021</v>
      </c>
      <c r="D377" s="36">
        <f>IFERROR(VLOOKUP(B377,'1061(22)Table'!$B$3:$I$297,8,0),0)</f>
        <v>1350000</v>
      </c>
      <c r="E377" s="36">
        <f>IFERROR(VLOOKUP(B377,'197 DATA'!$B$5:$M$299,12,0),0)</f>
        <v>795359.57000000007</v>
      </c>
      <c r="F377" s="36">
        <f>IFERROR(VLOOKUP(B377,'197 DATA'!$B$5:$M$299,4,0),0)</f>
        <v>532505.77</v>
      </c>
      <c r="H377" s="34">
        <v>59.235160000000008</v>
      </c>
      <c r="I377" s="34">
        <v>38.979916666666661</v>
      </c>
      <c r="J377" s="34">
        <v>98.215076666666675</v>
      </c>
      <c r="L377" s="34">
        <v>68.870921666666675</v>
      </c>
      <c r="M377" s="34">
        <v>39.840145833333338</v>
      </c>
      <c r="N377" s="34">
        <v>108.71106750000001</v>
      </c>
      <c r="P377" s="34">
        <f t="shared" si="168"/>
        <v>58.915523703703712</v>
      </c>
      <c r="Q377" s="34">
        <f t="shared" si="169"/>
        <v>39.44487185185185</v>
      </c>
      <c r="R377" s="34">
        <f t="shared" si="151"/>
        <v>98.360395555555556</v>
      </c>
      <c r="T377" s="34">
        <f t="shared" si="170"/>
        <v>62.340535123456796</v>
      </c>
      <c r="U377" s="34">
        <f t="shared" si="171"/>
        <v>39.421644783950619</v>
      </c>
      <c r="V377" s="34">
        <f t="shared" si="172"/>
        <v>101.76217990740741</v>
      </c>
    </row>
    <row r="378" spans="2:22" ht="15">
      <c r="B378" s="35" t="s">
        <v>595</v>
      </c>
      <c r="C378" s="35" t="s">
        <v>1022</v>
      </c>
      <c r="D378" s="36">
        <f>IFERROR(VLOOKUP(B378,'1061(22)Table'!$B$3:$I$297,8,0),0)</f>
        <v>5965072.9875090597</v>
      </c>
      <c r="E378" s="36">
        <f>IFERROR(VLOOKUP(B378,'197 DATA'!$B$5:$M$299,12,0),0)</f>
        <v>3425301.68</v>
      </c>
      <c r="F378" s="36">
        <f>IFERROR(VLOOKUP(B378,'197 DATA'!$B$5:$M$299,4,0),0)</f>
        <v>1930259.56</v>
      </c>
      <c r="H378" s="34">
        <v>56.67076179431966</v>
      </c>
      <c r="I378" s="34">
        <v>43.055445983372067</v>
      </c>
      <c r="J378" s="34">
        <v>99.726207777691727</v>
      </c>
      <c r="L378" s="34">
        <v>44.59097453736436</v>
      </c>
      <c r="M378" s="34">
        <v>43.485167574838499</v>
      </c>
      <c r="N378" s="34">
        <v>88.076142112202859</v>
      </c>
      <c r="P378" s="34">
        <f t="shared" si="168"/>
        <v>57.422628141728126</v>
      </c>
      <c r="Q378" s="34">
        <f t="shared" si="169"/>
        <v>32.359361973306761</v>
      </c>
      <c r="R378" s="34">
        <f t="shared" si="151"/>
        <v>89.781990115034887</v>
      </c>
      <c r="T378" s="34">
        <f t="shared" si="170"/>
        <v>52.894788157804044</v>
      </c>
      <c r="U378" s="34">
        <f t="shared" si="171"/>
        <v>39.633325177172445</v>
      </c>
      <c r="V378" s="34">
        <f t="shared" si="172"/>
        <v>92.528113334976481</v>
      </c>
    </row>
    <row r="379" spans="2:22" ht="15">
      <c r="B379" s="35" t="s">
        <v>597</v>
      </c>
      <c r="C379" s="35" t="s">
        <v>1023</v>
      </c>
      <c r="D379" s="36">
        <f>IFERROR(VLOOKUP(B379,'1061(22)Table'!$B$3:$I$297,8,0),0)</f>
        <v>260514.3453625</v>
      </c>
      <c r="E379" s="36">
        <f>IFERROR(VLOOKUP(B379,'197 DATA'!$B$5:$M$299,12,0),0)</f>
        <v>160203.39000000001</v>
      </c>
      <c r="F379" s="36">
        <f>IFERROR(VLOOKUP(B379,'197 DATA'!$B$5:$M$299,4,0),0)</f>
        <v>92546.75</v>
      </c>
      <c r="H379" s="34">
        <v>60.345865079365083</v>
      </c>
      <c r="I379" s="34">
        <v>36.855650793650796</v>
      </c>
      <c r="J379" s="34">
        <v>97.201515873015879</v>
      </c>
      <c r="L379" s="34">
        <v>67.873062025389075</v>
      </c>
      <c r="M379" s="34">
        <v>37.875482962973997</v>
      </c>
      <c r="N379" s="34">
        <v>105.74854498836308</v>
      </c>
      <c r="P379" s="34">
        <f t="shared" si="168"/>
        <v>61.495035821186939</v>
      </c>
      <c r="Q379" s="34">
        <f t="shared" si="169"/>
        <v>35.524627202860259</v>
      </c>
      <c r="R379" s="34">
        <f t="shared" si="151"/>
        <v>97.01966302404719</v>
      </c>
      <c r="T379" s="34">
        <f t="shared" si="170"/>
        <v>63.237987641980368</v>
      </c>
      <c r="U379" s="34">
        <f t="shared" si="171"/>
        <v>36.751920319828351</v>
      </c>
      <c r="V379" s="34">
        <f t="shared" si="172"/>
        <v>99.989907961808726</v>
      </c>
    </row>
    <row r="380" spans="2:22" ht="15">
      <c r="B380" s="37" t="s">
        <v>1024</v>
      </c>
      <c r="C380" s="33" t="s">
        <v>1025</v>
      </c>
      <c r="D380" s="38">
        <f>SUM(D365:D379)</f>
        <v>44269811.532509215</v>
      </c>
      <c r="E380" s="38">
        <f t="shared" ref="E380:F380" si="173">SUM(E365:E379)</f>
        <v>25580814.519999996</v>
      </c>
      <c r="F380" s="38">
        <f t="shared" si="173"/>
        <v>16884400.670000002</v>
      </c>
      <c r="G380" s="30"/>
      <c r="H380" s="39">
        <v>57.018971011159181</v>
      </c>
      <c r="I380" s="39">
        <v>41.788016240293686</v>
      </c>
      <c r="J380" s="39">
        <v>98.806987251452867</v>
      </c>
      <c r="K380" s="30"/>
      <c r="L380" s="39">
        <v>57.458432934940262</v>
      </c>
      <c r="M380" s="39">
        <v>41.172655784320845</v>
      </c>
      <c r="N380" s="39">
        <v>98.631088719261101</v>
      </c>
      <c r="O380" s="30"/>
      <c r="P380" s="39">
        <f t="shared" si="168"/>
        <v>57.783879430376409</v>
      </c>
      <c r="Q380" s="39">
        <f t="shared" si="169"/>
        <v>38.139761804951583</v>
      </c>
      <c r="R380" s="39">
        <f t="shared" si="151"/>
        <v>95.923641235327992</v>
      </c>
      <c r="S380" s="30"/>
      <c r="T380" s="39">
        <f t="shared" si="170"/>
        <v>57.42042779215862</v>
      </c>
      <c r="U380" s="39">
        <f t="shared" si="171"/>
        <v>40.366811276522036</v>
      </c>
      <c r="V380" s="39">
        <f t="shared" si="172"/>
        <v>97.787239068680648</v>
      </c>
    </row>
    <row r="381" spans="2:22">
      <c r="H381" s="34"/>
      <c r="I381" s="34"/>
      <c r="J381" s="34"/>
      <c r="L381" s="34"/>
      <c r="M381" s="34"/>
      <c r="N381" s="34"/>
      <c r="P381" s="34"/>
      <c r="Q381" s="34"/>
      <c r="R381" s="34"/>
      <c r="T381" s="34"/>
      <c r="U381" s="34"/>
    </row>
    <row r="382" spans="2:22">
      <c r="H382" s="34"/>
      <c r="I382" s="34"/>
      <c r="J382" s="34"/>
      <c r="L382" s="34"/>
      <c r="M382" s="34"/>
      <c r="N382" s="34"/>
      <c r="P382" s="34"/>
      <c r="Q382" s="34"/>
      <c r="R382" s="34"/>
      <c r="T382" s="34"/>
      <c r="U382" s="34"/>
    </row>
    <row r="383" spans="2:22">
      <c r="H383" s="34"/>
      <c r="I383" s="34"/>
      <c r="J383" s="34"/>
      <c r="L383" s="34"/>
      <c r="M383" s="34"/>
      <c r="N383" s="34"/>
      <c r="P383" s="34"/>
      <c r="Q383" s="34"/>
      <c r="R383" s="34"/>
      <c r="T383" s="34"/>
      <c r="U383" s="34"/>
    </row>
  </sheetData>
  <conditionalFormatting sqref="B334:B335">
    <cfRule type="duplicateValues" dxfId="25" priority="10"/>
  </conditionalFormatting>
  <conditionalFormatting sqref="B336">
    <cfRule type="duplicateValues" dxfId="24" priority="9"/>
  </conditionalFormatting>
  <conditionalFormatting sqref="C336">
    <cfRule type="duplicateValues" dxfId="23" priority="8"/>
  </conditionalFormatting>
  <conditionalFormatting sqref="B130">
    <cfRule type="duplicateValues" dxfId="22" priority="7"/>
  </conditionalFormatting>
  <conditionalFormatting sqref="B131">
    <cfRule type="duplicateValues" dxfId="21" priority="6"/>
  </conditionalFormatting>
  <conditionalFormatting sqref="B319">
    <cfRule type="duplicateValues" dxfId="20" priority="5"/>
  </conditionalFormatting>
  <conditionalFormatting sqref="B320">
    <cfRule type="duplicateValues" dxfId="19" priority="4"/>
  </conditionalFormatting>
  <conditionalFormatting sqref="C320">
    <cfRule type="duplicateValues" dxfId="18" priority="3"/>
  </conditionalFormatting>
  <conditionalFormatting sqref="B323">
    <cfRule type="duplicateValues" dxfId="17" priority="2"/>
  </conditionalFormatting>
  <conditionalFormatting sqref="C323">
    <cfRule type="duplicateValues" dxfId="16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EAE58-467C-4D66-B7F9-E6BD3152F40F}">
  <sheetPr>
    <pageSetUpPr fitToPage="1"/>
  </sheetPr>
  <dimension ref="B1:R306"/>
  <sheetViews>
    <sheetView showZeros="0" zoomScale="90" zoomScaleNormal="90" workbookViewId="0">
      <pane ySplit="2" topLeftCell="A264" activePane="bottomLeft" state="frozen"/>
      <selection pane="bottomLeft" activeCell="G302" sqref="G302"/>
    </sheetView>
  </sheetViews>
  <sheetFormatPr defaultColWidth="8.85546875" defaultRowHeight="11.25"/>
  <cols>
    <col min="1" max="1" width="8.85546875" style="62"/>
    <col min="2" max="2" width="8.7109375" style="62" bestFit="1" customWidth="1"/>
    <col min="3" max="3" width="19.42578125" style="62" customWidth="1"/>
    <col min="4" max="4" width="23.42578125" style="62" customWidth="1"/>
    <col min="5" max="5" width="18.85546875" style="62" customWidth="1"/>
    <col min="6" max="6" width="23.140625" style="64" customWidth="1"/>
    <col min="7" max="7" width="10.28515625" style="62" bestFit="1" customWidth="1"/>
    <col min="8" max="8" width="18.42578125" style="62" bestFit="1" customWidth="1"/>
    <col min="9" max="9" width="18.42578125" style="62" customWidth="1"/>
    <col min="10" max="10" width="20.7109375" style="62" bestFit="1" customWidth="1"/>
    <col min="11" max="11" width="14" style="62" bestFit="1" customWidth="1"/>
    <col min="12" max="13" width="15" style="63" customWidth="1"/>
    <col min="14" max="14" width="16.7109375" style="92" customWidth="1"/>
    <col min="15" max="15" width="8.7109375" style="62" bestFit="1" customWidth="1"/>
    <col min="16" max="16" width="12" style="62" customWidth="1"/>
    <col min="17" max="17" width="8.7109375" style="62" bestFit="1" customWidth="1"/>
    <col min="18" max="16384" width="8.85546875" style="62"/>
  </cols>
  <sheetData>
    <row r="1" spans="2:17" ht="33">
      <c r="B1" s="90" t="s">
        <v>1056</v>
      </c>
    </row>
    <row r="2" spans="2:17" s="84" customFormat="1" ht="69">
      <c r="B2" s="87" t="s">
        <v>4</v>
      </c>
      <c r="C2" s="87" t="s">
        <v>1055</v>
      </c>
      <c r="D2" s="89" t="s">
        <v>1054</v>
      </c>
      <c r="E2" s="87" t="s">
        <v>1053</v>
      </c>
      <c r="F2" s="87" t="s">
        <v>1052</v>
      </c>
      <c r="G2" s="87" t="s">
        <v>1051</v>
      </c>
      <c r="H2" s="87" t="s">
        <v>1050</v>
      </c>
      <c r="I2" s="91" t="s">
        <v>1057</v>
      </c>
      <c r="J2" s="88" t="s">
        <v>1049</v>
      </c>
      <c r="K2" s="88" t="s">
        <v>1048</v>
      </c>
      <c r="L2" s="87" t="s">
        <v>1047</v>
      </c>
      <c r="M2" s="86"/>
      <c r="N2" s="93"/>
      <c r="P2" s="85"/>
    </row>
    <row r="3" spans="2:17" ht="16.5">
      <c r="B3" s="66" t="s">
        <v>8</v>
      </c>
      <c r="C3" s="66" t="s">
        <v>615</v>
      </c>
      <c r="D3" s="68">
        <v>92503040</v>
      </c>
      <c r="E3" s="68">
        <v>0</v>
      </c>
      <c r="F3" s="68">
        <f t="shared" ref="F3:F66" si="0">D3+E3</f>
        <v>92503040</v>
      </c>
      <c r="G3" s="79">
        <f t="shared" ref="G3:G66" si="1">ROUND((H3/F3)*1000,5)</f>
        <v>1.62157</v>
      </c>
      <c r="H3" s="68">
        <v>150000</v>
      </c>
      <c r="I3" s="68">
        <f>H3-(E3*G3)/1000</f>
        <v>150000</v>
      </c>
      <c r="J3" s="69">
        <v>60.9</v>
      </c>
      <c r="K3" s="68">
        <f t="shared" ref="K3:K66" si="2">ROUND(F3/J3,0)</f>
        <v>1518933</v>
      </c>
      <c r="L3" s="68">
        <f t="shared" ref="L3:L66" si="3">ROUND(H3/J3,0)</f>
        <v>2463</v>
      </c>
      <c r="M3" s="68"/>
      <c r="N3" s="94">
        <f>Table1061[[#This Row],[Excess Levy Ammount]]-Table1061[[#This Row],[Certified Levy Amount]]</f>
        <v>0</v>
      </c>
      <c r="O3" s="68"/>
      <c r="P3" s="79"/>
      <c r="Q3" s="69"/>
    </row>
    <row r="4" spans="2:17" ht="16.5">
      <c r="B4" s="66" t="s">
        <v>11</v>
      </c>
      <c r="C4" s="66" t="s">
        <v>616</v>
      </c>
      <c r="D4" s="68">
        <v>22121495</v>
      </c>
      <c r="E4" s="68">
        <v>0</v>
      </c>
      <c r="F4" s="68">
        <f t="shared" si="0"/>
        <v>22121495</v>
      </c>
      <c r="G4" s="79">
        <f t="shared" si="1"/>
        <v>2.2602500000000001</v>
      </c>
      <c r="H4" s="68">
        <v>50000</v>
      </c>
      <c r="I4" s="68">
        <f>H4-(E4*G4)/1000</f>
        <v>50000</v>
      </c>
      <c r="J4" s="69">
        <v>18.8</v>
      </c>
      <c r="K4" s="68">
        <f t="shared" si="2"/>
        <v>1176675</v>
      </c>
      <c r="L4" s="68">
        <f t="shared" si="3"/>
        <v>2660</v>
      </c>
      <c r="M4" s="68"/>
      <c r="N4" s="94">
        <f>Table1061[[#This Row],[Excess Levy Ammount]]-Table1061[[#This Row],[Certified Levy Amount]]</f>
        <v>0</v>
      </c>
      <c r="O4" s="68"/>
      <c r="P4" s="79"/>
      <c r="Q4" s="69"/>
    </row>
    <row r="5" spans="2:17" ht="16.5">
      <c r="B5" s="66" t="s">
        <v>13</v>
      </c>
      <c r="C5" s="66" t="s">
        <v>617</v>
      </c>
      <c r="D5" s="68">
        <v>1612847469</v>
      </c>
      <c r="E5" s="68">
        <v>0</v>
      </c>
      <c r="F5" s="68">
        <f t="shared" si="0"/>
        <v>1612847469</v>
      </c>
      <c r="G5" s="79">
        <f t="shared" si="1"/>
        <v>1.5097499999999999</v>
      </c>
      <c r="H5" s="68">
        <v>2435000</v>
      </c>
      <c r="I5" s="68">
        <f t="shared" ref="I5:I66" si="4">H5-(E5*G5)/1000</f>
        <v>2435000</v>
      </c>
      <c r="J5" s="69">
        <v>4520.51</v>
      </c>
      <c r="K5" s="68">
        <f t="shared" si="2"/>
        <v>356784</v>
      </c>
      <c r="L5" s="68">
        <f t="shared" si="3"/>
        <v>539</v>
      </c>
      <c r="M5" s="68"/>
      <c r="N5" s="94">
        <f>Table1061[[#This Row],[Excess Levy Ammount]]-Table1061[[#This Row],[Certified Levy Amount]]</f>
        <v>0</v>
      </c>
      <c r="O5" s="68"/>
      <c r="P5" s="79"/>
      <c r="Q5" s="69"/>
    </row>
    <row r="6" spans="2:17" ht="16.5">
      <c r="B6" s="66" t="s">
        <v>15</v>
      </c>
      <c r="C6" s="66" t="s">
        <v>618</v>
      </c>
      <c r="D6" s="68">
        <v>419565768</v>
      </c>
      <c r="E6" s="68">
        <v>0</v>
      </c>
      <c r="F6" s="68">
        <f t="shared" si="0"/>
        <v>419565768</v>
      </c>
      <c r="G6" s="79">
        <f t="shared" si="1"/>
        <v>1.25129</v>
      </c>
      <c r="H6" s="68">
        <v>525000</v>
      </c>
      <c r="I6" s="68">
        <f t="shared" si="4"/>
        <v>525000</v>
      </c>
      <c r="J6" s="69">
        <v>196.44</v>
      </c>
      <c r="K6" s="68">
        <f t="shared" si="2"/>
        <v>2135847</v>
      </c>
      <c r="L6" s="68">
        <f t="shared" si="3"/>
        <v>2673</v>
      </c>
      <c r="M6" s="68"/>
      <c r="N6" s="94">
        <f>Table1061[[#This Row],[Excess Levy Ammount]]-Table1061[[#This Row],[Certified Levy Amount]]</f>
        <v>0</v>
      </c>
      <c r="O6" s="68"/>
      <c r="P6" s="79"/>
      <c r="Q6" s="69"/>
    </row>
    <row r="7" spans="2:17" ht="16.5">
      <c r="B7" s="66" t="s">
        <v>17</v>
      </c>
      <c r="C7" s="66" t="s">
        <v>619</v>
      </c>
      <c r="D7" s="68">
        <v>465962367</v>
      </c>
      <c r="E7" s="68">
        <v>0</v>
      </c>
      <c r="F7" s="68">
        <f t="shared" si="0"/>
        <v>465962367</v>
      </c>
      <c r="G7" s="79">
        <f t="shared" si="1"/>
        <v>1.8832</v>
      </c>
      <c r="H7" s="68">
        <v>877500</v>
      </c>
      <c r="I7" s="68">
        <f t="shared" si="4"/>
        <v>877500</v>
      </c>
      <c r="J7" s="69">
        <v>349</v>
      </c>
      <c r="K7" s="68">
        <f t="shared" si="2"/>
        <v>1335136</v>
      </c>
      <c r="L7" s="68">
        <f t="shared" si="3"/>
        <v>2514</v>
      </c>
      <c r="M7" s="68"/>
      <c r="N7" s="94">
        <f>Table1061[[#This Row],[Excess Levy Ammount]]-Table1061[[#This Row],[Certified Levy Amount]]</f>
        <v>0</v>
      </c>
      <c r="O7" s="68"/>
      <c r="P7" s="79"/>
      <c r="Q7" s="69"/>
    </row>
    <row r="8" spans="2:17" ht="16.5">
      <c r="B8" s="66" t="s">
        <v>19</v>
      </c>
      <c r="C8" s="66" t="s">
        <v>623</v>
      </c>
      <c r="D8" s="68">
        <v>1605107732</v>
      </c>
      <c r="E8" s="68">
        <v>0</v>
      </c>
      <c r="F8" s="68">
        <f t="shared" si="0"/>
        <v>1605107732</v>
      </c>
      <c r="G8" s="79">
        <f t="shared" si="1"/>
        <v>1.93801</v>
      </c>
      <c r="H8" s="68">
        <v>3110709</v>
      </c>
      <c r="I8" s="68">
        <f t="shared" si="4"/>
        <v>3110709</v>
      </c>
      <c r="J8" s="69">
        <v>2587.13</v>
      </c>
      <c r="K8" s="68">
        <f t="shared" si="2"/>
        <v>620420</v>
      </c>
      <c r="L8" s="68">
        <f t="shared" si="3"/>
        <v>1202</v>
      </c>
      <c r="M8" s="68"/>
      <c r="N8" s="94">
        <f>Table1061[[#This Row],[Excess Levy Ammount]]-Table1061[[#This Row],[Certified Levy Amount]]</f>
        <v>0</v>
      </c>
      <c r="O8" s="68"/>
      <c r="P8" s="79"/>
      <c r="Q8" s="69"/>
    </row>
    <row r="9" spans="2:17" ht="16.5">
      <c r="B9" s="66" t="s">
        <v>21</v>
      </c>
      <c r="C9" s="66" t="s">
        <v>624</v>
      </c>
      <c r="D9" s="68">
        <v>433643426</v>
      </c>
      <c r="E9" s="68">
        <v>1100168</v>
      </c>
      <c r="F9" s="68">
        <f>D9+E9</f>
        <v>434743594</v>
      </c>
      <c r="G9" s="79">
        <f t="shared" si="1"/>
        <v>2.3435100000000002</v>
      </c>
      <c r="H9" s="68">
        <v>1018827</v>
      </c>
      <c r="I9" s="68">
        <f>H9-(E9*G9)/1000</f>
        <v>1016248.74529032</v>
      </c>
      <c r="J9" s="69">
        <v>615.19000000000005</v>
      </c>
      <c r="K9" s="68">
        <f t="shared" si="2"/>
        <v>706682</v>
      </c>
      <c r="L9" s="68">
        <f t="shared" si="3"/>
        <v>1656</v>
      </c>
      <c r="M9" s="68"/>
      <c r="N9" s="94">
        <f>Table1061[[#This Row],[Excess Levy Ammount]]-Table1061[[#This Row],[Certified Levy Amount]]</f>
        <v>-2578.2547096799826</v>
      </c>
      <c r="O9" s="68"/>
      <c r="P9" s="79"/>
      <c r="Q9" s="69"/>
    </row>
    <row r="10" spans="2:17" ht="16.5">
      <c r="B10" s="66" t="s">
        <v>23</v>
      </c>
      <c r="C10" s="66" t="s">
        <v>628</v>
      </c>
      <c r="D10" s="68">
        <v>10906102574</v>
      </c>
      <c r="E10" s="68">
        <v>0</v>
      </c>
      <c r="F10" s="68">
        <f t="shared" si="0"/>
        <v>10906102574</v>
      </c>
      <c r="G10" s="79">
        <f t="shared" si="1"/>
        <v>1.66421</v>
      </c>
      <c r="H10" s="68">
        <v>18150000</v>
      </c>
      <c r="I10" s="68">
        <f t="shared" si="4"/>
        <v>18150000</v>
      </c>
      <c r="J10" s="69">
        <v>18810.18</v>
      </c>
      <c r="K10" s="68">
        <f t="shared" si="2"/>
        <v>579798</v>
      </c>
      <c r="L10" s="68">
        <f t="shared" si="3"/>
        <v>965</v>
      </c>
      <c r="M10" s="68"/>
      <c r="N10" s="94">
        <f>Table1061[[#This Row],[Excess Levy Ammount]]-Table1061[[#This Row],[Certified Levy Amount]]</f>
        <v>0</v>
      </c>
      <c r="O10" s="68"/>
      <c r="P10" s="79"/>
      <c r="Q10" s="69"/>
    </row>
    <row r="11" spans="2:17" ht="16.5">
      <c r="B11" s="66" t="s">
        <v>25</v>
      </c>
      <c r="C11" s="66" t="s">
        <v>629</v>
      </c>
      <c r="D11" s="68">
        <v>509873633</v>
      </c>
      <c r="E11" s="68">
        <v>0</v>
      </c>
      <c r="F11" s="68">
        <f t="shared" si="0"/>
        <v>509873633</v>
      </c>
      <c r="G11" s="79">
        <f t="shared" si="1"/>
        <v>0.71452000000000004</v>
      </c>
      <c r="H11" s="68">
        <v>364314</v>
      </c>
      <c r="I11" s="68">
        <f t="shared" si="4"/>
        <v>364314</v>
      </c>
      <c r="J11" s="69">
        <v>155.69999999999999</v>
      </c>
      <c r="K11" s="68">
        <f t="shared" si="2"/>
        <v>3274718</v>
      </c>
      <c r="L11" s="68">
        <f t="shared" si="3"/>
        <v>2340</v>
      </c>
      <c r="M11" s="68"/>
      <c r="N11" s="94">
        <f>Table1061[[#This Row],[Excess Levy Ammount]]-Table1061[[#This Row],[Certified Levy Amount]]</f>
        <v>0</v>
      </c>
      <c r="O11" s="68"/>
      <c r="P11" s="79"/>
      <c r="Q11" s="69"/>
    </row>
    <row r="12" spans="2:17" ht="16.5">
      <c r="B12" s="66" t="s">
        <v>27</v>
      </c>
      <c r="C12" s="66" t="s">
        <v>1046</v>
      </c>
      <c r="D12" s="68">
        <v>969639198</v>
      </c>
      <c r="E12" s="68">
        <v>0</v>
      </c>
      <c r="F12" s="68">
        <f t="shared" si="0"/>
        <v>969639198</v>
      </c>
      <c r="G12" s="79">
        <f t="shared" si="1"/>
        <v>1.49342</v>
      </c>
      <c r="H12" s="68">
        <v>1448076</v>
      </c>
      <c r="I12" s="68">
        <f t="shared" si="4"/>
        <v>1448076</v>
      </c>
      <c r="J12" s="69">
        <v>1362.91</v>
      </c>
      <c r="K12" s="68">
        <f t="shared" si="2"/>
        <v>711448</v>
      </c>
      <c r="L12" s="68">
        <f t="shared" si="3"/>
        <v>1062</v>
      </c>
      <c r="M12" s="68"/>
      <c r="N12" s="94">
        <f>Table1061[[#This Row],[Excess Levy Ammount]]-Table1061[[#This Row],[Certified Levy Amount]]</f>
        <v>0</v>
      </c>
      <c r="O12" s="68"/>
      <c r="P12" s="79"/>
      <c r="Q12" s="69"/>
    </row>
    <row r="13" spans="2:17" ht="16.5">
      <c r="B13" s="66" t="s">
        <v>29</v>
      </c>
      <c r="C13" s="66" t="s">
        <v>631</v>
      </c>
      <c r="D13" s="68">
        <v>624461673</v>
      </c>
      <c r="E13" s="68">
        <v>0</v>
      </c>
      <c r="F13" s="68">
        <f t="shared" si="0"/>
        <v>624461673</v>
      </c>
      <c r="G13" s="79">
        <f t="shared" si="1"/>
        <v>1.8849800000000001</v>
      </c>
      <c r="H13" s="68">
        <v>1177099</v>
      </c>
      <c r="I13" s="68">
        <f t="shared" si="4"/>
        <v>1177099</v>
      </c>
      <c r="J13" s="69">
        <v>868.69</v>
      </c>
      <c r="K13" s="68">
        <f t="shared" si="2"/>
        <v>718854</v>
      </c>
      <c r="L13" s="68">
        <f t="shared" si="3"/>
        <v>1355</v>
      </c>
      <c r="M13" s="68"/>
      <c r="N13" s="94">
        <f>Table1061[[#This Row],[Excess Levy Ammount]]-Table1061[[#This Row],[Certified Levy Amount]]</f>
        <v>0</v>
      </c>
      <c r="O13" s="68"/>
      <c r="P13" s="79"/>
      <c r="Q13" s="69"/>
    </row>
    <row r="14" spans="2:17" ht="16.5">
      <c r="B14" s="66" t="s">
        <v>31</v>
      </c>
      <c r="C14" s="66" t="s">
        <v>632</v>
      </c>
      <c r="D14" s="68">
        <v>1715584407</v>
      </c>
      <c r="E14" s="68">
        <v>0</v>
      </c>
      <c r="F14" s="68">
        <f t="shared" si="0"/>
        <v>1715584407</v>
      </c>
      <c r="G14" s="79">
        <f t="shared" si="1"/>
        <v>2.1386099999999999</v>
      </c>
      <c r="H14" s="68">
        <v>3668960</v>
      </c>
      <c r="I14" s="68">
        <f t="shared" si="4"/>
        <v>3668960</v>
      </c>
      <c r="J14" s="69">
        <v>2596.02</v>
      </c>
      <c r="K14" s="68">
        <f t="shared" si="2"/>
        <v>660852</v>
      </c>
      <c r="L14" s="68">
        <f t="shared" si="3"/>
        <v>1413</v>
      </c>
      <c r="M14" s="68"/>
      <c r="N14" s="94">
        <f>Table1061[[#This Row],[Excess Levy Ammount]]-Table1061[[#This Row],[Certified Levy Amount]]</f>
        <v>0</v>
      </c>
      <c r="O14" s="68"/>
      <c r="P14" s="79"/>
      <c r="Q14" s="69"/>
    </row>
    <row r="15" spans="2:17" ht="16.5">
      <c r="B15" s="66" t="s">
        <v>33</v>
      </c>
      <c r="C15" s="66" t="s">
        <v>633</v>
      </c>
      <c r="D15" s="68">
        <v>10853832797</v>
      </c>
      <c r="E15" s="68">
        <v>0</v>
      </c>
      <c r="F15" s="68">
        <f t="shared" si="0"/>
        <v>10853832797</v>
      </c>
      <c r="G15" s="79">
        <f t="shared" si="1"/>
        <v>2.39547</v>
      </c>
      <c r="H15" s="68">
        <v>26000000</v>
      </c>
      <c r="I15" s="68">
        <f t="shared" si="4"/>
        <v>26000000</v>
      </c>
      <c r="J15" s="69">
        <v>13669.59</v>
      </c>
      <c r="K15" s="68">
        <f t="shared" si="2"/>
        <v>794013</v>
      </c>
      <c r="L15" s="68">
        <f t="shared" si="3"/>
        <v>1902</v>
      </c>
      <c r="M15" s="68"/>
      <c r="N15" s="94">
        <f>Table1061[[#This Row],[Excess Levy Ammount]]-Table1061[[#This Row],[Certified Levy Amount]]</f>
        <v>0</v>
      </c>
      <c r="O15" s="68"/>
      <c r="P15" s="79"/>
      <c r="Q15" s="69"/>
    </row>
    <row r="16" spans="2:17" ht="16.5">
      <c r="B16" s="66" t="s">
        <v>35</v>
      </c>
      <c r="C16" s="66" t="s">
        <v>637</v>
      </c>
      <c r="D16" s="68">
        <v>1309840599</v>
      </c>
      <c r="E16" s="68">
        <v>256237</v>
      </c>
      <c r="F16" s="68">
        <f t="shared" si="0"/>
        <v>1310096836</v>
      </c>
      <c r="G16" s="79">
        <f t="shared" si="1"/>
        <v>1.28325</v>
      </c>
      <c r="H16" s="68">
        <v>1681182.1</v>
      </c>
      <c r="I16" s="68">
        <f>H16-(E16*G16)/1000</f>
        <v>1680853.2838697501</v>
      </c>
      <c r="J16" s="69">
        <v>626.65</v>
      </c>
      <c r="K16" s="68">
        <f t="shared" si="2"/>
        <v>2090636</v>
      </c>
      <c r="L16" s="68">
        <f t="shared" si="3"/>
        <v>2683</v>
      </c>
      <c r="M16" s="68"/>
      <c r="N16" s="94">
        <f>Table1061[[#This Row],[Excess Levy Ammount]]-Table1061[[#This Row],[Certified Levy Amount]]</f>
        <v>-328.81613024999388</v>
      </c>
      <c r="O16" s="68"/>
      <c r="P16" s="79"/>
      <c r="Q16" s="69"/>
    </row>
    <row r="17" spans="2:17" ht="16.5">
      <c r="B17" s="66" t="s">
        <v>37</v>
      </c>
      <c r="C17" s="66" t="s">
        <v>638</v>
      </c>
      <c r="D17" s="68">
        <v>39670702</v>
      </c>
      <c r="E17" s="68">
        <v>0</v>
      </c>
      <c r="F17" s="68">
        <f t="shared" si="0"/>
        <v>39670702</v>
      </c>
      <c r="G17" s="79">
        <f t="shared" si="1"/>
        <v>0</v>
      </c>
      <c r="H17" s="68">
        <v>0</v>
      </c>
      <c r="I17" s="68">
        <f t="shared" si="4"/>
        <v>0</v>
      </c>
      <c r="J17" s="69">
        <v>9.6999999999999993</v>
      </c>
      <c r="K17" s="68">
        <f t="shared" si="2"/>
        <v>4089763</v>
      </c>
      <c r="L17" s="68">
        <f t="shared" si="3"/>
        <v>0</v>
      </c>
      <c r="M17" s="68"/>
      <c r="N17" s="94">
        <f>Table1061[[#This Row],[Excess Levy Ammount]]-Table1061[[#This Row],[Certified Levy Amount]]</f>
        <v>0</v>
      </c>
      <c r="O17" s="68"/>
      <c r="P17" s="79"/>
      <c r="Q17" s="69"/>
    </row>
    <row r="18" spans="2:17" ht="16.5">
      <c r="B18" s="66" t="s">
        <v>39</v>
      </c>
      <c r="C18" s="66" t="s">
        <v>639</v>
      </c>
      <c r="D18" s="68">
        <v>404216266</v>
      </c>
      <c r="E18" s="68">
        <v>895218</v>
      </c>
      <c r="F18" s="68">
        <f t="shared" si="0"/>
        <v>405111484</v>
      </c>
      <c r="G18" s="79">
        <f t="shared" si="1"/>
        <v>1.2342299999999999</v>
      </c>
      <c r="H18" s="68">
        <v>500000</v>
      </c>
      <c r="I18" s="68">
        <f t="shared" si="4"/>
        <v>498895.09508786001</v>
      </c>
      <c r="J18" s="69">
        <v>306.45999999999998</v>
      </c>
      <c r="K18" s="68">
        <f t="shared" si="2"/>
        <v>1321907</v>
      </c>
      <c r="L18" s="68">
        <f t="shared" si="3"/>
        <v>1632</v>
      </c>
      <c r="M18" s="68"/>
      <c r="N18" s="94">
        <f>Table1061[[#This Row],[Excess Levy Ammount]]-Table1061[[#This Row],[Certified Levy Amount]]</f>
        <v>-1104.9049121399876</v>
      </c>
      <c r="O18" s="68"/>
      <c r="P18" s="79"/>
      <c r="Q18" s="69"/>
    </row>
    <row r="19" spans="2:17" ht="16.5">
      <c r="B19" s="66" t="s">
        <v>41</v>
      </c>
      <c r="C19" s="66" t="s">
        <v>640</v>
      </c>
      <c r="D19" s="68">
        <v>3372880651</v>
      </c>
      <c r="E19" s="68">
        <v>357511</v>
      </c>
      <c r="F19" s="68">
        <f t="shared" si="0"/>
        <v>3373238162</v>
      </c>
      <c r="G19" s="79">
        <f t="shared" si="1"/>
        <v>1.0747100000000001</v>
      </c>
      <c r="H19" s="68">
        <v>3625239.1799999997</v>
      </c>
      <c r="I19" s="68">
        <f t="shared" si="4"/>
        <v>3624854.9593531899</v>
      </c>
      <c r="J19" s="69">
        <v>1338.95</v>
      </c>
      <c r="K19" s="68">
        <f t="shared" si="2"/>
        <v>2519316</v>
      </c>
      <c r="L19" s="68">
        <f t="shared" si="3"/>
        <v>2708</v>
      </c>
      <c r="M19" s="68"/>
      <c r="N19" s="94">
        <f>Table1061[[#This Row],[Excess Levy Ammount]]-Table1061[[#This Row],[Certified Levy Amount]]</f>
        <v>-384.22064680978656</v>
      </c>
      <c r="O19" s="68"/>
      <c r="P19" s="79"/>
      <c r="Q19" s="69"/>
    </row>
    <row r="20" spans="2:17" ht="16.5">
      <c r="B20" s="66" t="s">
        <v>43</v>
      </c>
      <c r="C20" s="66" t="s">
        <v>641</v>
      </c>
      <c r="D20" s="68">
        <v>1096779214</v>
      </c>
      <c r="E20" s="68">
        <v>159479</v>
      </c>
      <c r="F20" s="68">
        <f t="shared" si="0"/>
        <v>1096938693</v>
      </c>
      <c r="G20" s="79">
        <f t="shared" si="1"/>
        <v>1.8828</v>
      </c>
      <c r="H20" s="68">
        <v>2065314</v>
      </c>
      <c r="I20" s="68">
        <f t="shared" si="4"/>
        <v>2065013.7329388</v>
      </c>
      <c r="J20" s="69">
        <v>1577.73</v>
      </c>
      <c r="K20" s="68">
        <f t="shared" si="2"/>
        <v>695264</v>
      </c>
      <c r="L20" s="68">
        <f t="shared" si="3"/>
        <v>1309</v>
      </c>
      <c r="M20" s="68"/>
      <c r="N20" s="94">
        <f>Table1061[[#This Row],[Excess Levy Ammount]]-Table1061[[#This Row],[Certified Levy Amount]]</f>
        <v>-300.2670611999929</v>
      </c>
      <c r="O20" s="68"/>
      <c r="P20" s="79"/>
      <c r="Q20" s="69"/>
    </row>
    <row r="21" spans="2:17" ht="16.5">
      <c r="B21" s="66" t="s">
        <v>45</v>
      </c>
      <c r="C21" s="66" t="s">
        <v>642</v>
      </c>
      <c r="D21" s="68">
        <v>3724875681</v>
      </c>
      <c r="E21" s="68">
        <v>1598323</v>
      </c>
      <c r="F21" s="68">
        <f t="shared" si="0"/>
        <v>3726474004</v>
      </c>
      <c r="G21" s="79">
        <f t="shared" si="1"/>
        <v>0.93611999999999995</v>
      </c>
      <c r="H21" s="68">
        <v>3488439.33</v>
      </c>
      <c r="I21" s="68">
        <f t="shared" si="4"/>
        <v>3486943.10787324</v>
      </c>
      <c r="J21" s="69">
        <v>1307.68</v>
      </c>
      <c r="K21" s="68">
        <f t="shared" si="2"/>
        <v>2849683</v>
      </c>
      <c r="L21" s="68">
        <f t="shared" si="3"/>
        <v>2668</v>
      </c>
      <c r="M21" s="68"/>
      <c r="N21" s="94">
        <f>Table1061[[#This Row],[Excess Levy Ammount]]-Table1061[[#This Row],[Certified Levy Amount]]</f>
        <v>-1496.2221267600544</v>
      </c>
      <c r="O21" s="68"/>
      <c r="P21" s="79"/>
      <c r="Q21" s="69"/>
    </row>
    <row r="22" spans="2:17" ht="16.5">
      <c r="B22" s="66" t="s">
        <v>47</v>
      </c>
      <c r="C22" s="66" t="s">
        <v>643</v>
      </c>
      <c r="D22" s="68">
        <v>6197183126</v>
      </c>
      <c r="E22" s="68">
        <v>301158</v>
      </c>
      <c r="F22" s="68">
        <f t="shared" si="0"/>
        <v>6197484284</v>
      </c>
      <c r="G22" s="79">
        <f t="shared" si="1"/>
        <v>1.9467399999999999</v>
      </c>
      <c r="H22" s="68">
        <v>12064898.85</v>
      </c>
      <c r="I22" s="68">
        <f t="shared" si="4"/>
        <v>12064312.573675079</v>
      </c>
      <c r="J22" s="69">
        <v>7690.03</v>
      </c>
      <c r="K22" s="68">
        <f t="shared" si="2"/>
        <v>805912</v>
      </c>
      <c r="L22" s="68">
        <f t="shared" si="3"/>
        <v>1569</v>
      </c>
      <c r="M22" s="68"/>
      <c r="N22" s="94">
        <f>Table1061[[#This Row],[Excess Levy Ammount]]-Table1061[[#This Row],[Certified Levy Amount]]</f>
        <v>-586.27632492035627</v>
      </c>
      <c r="O22" s="68"/>
      <c r="P22" s="79"/>
      <c r="Q22" s="69"/>
    </row>
    <row r="23" spans="2:17" ht="16.5">
      <c r="B23" s="66" t="s">
        <v>49</v>
      </c>
      <c r="C23" s="66" t="s">
        <v>647</v>
      </c>
      <c r="D23" s="68">
        <v>4333149084</v>
      </c>
      <c r="E23" s="68">
        <v>2185616</v>
      </c>
      <c r="F23" s="68">
        <f t="shared" si="0"/>
        <v>4335334700</v>
      </c>
      <c r="G23" s="79">
        <f t="shared" si="1"/>
        <v>1.2917099999999999</v>
      </c>
      <c r="H23" s="68">
        <v>5600000</v>
      </c>
      <c r="I23" s="68">
        <f t="shared" si="4"/>
        <v>5597176.8179566404</v>
      </c>
      <c r="J23" s="69">
        <v>3650.03</v>
      </c>
      <c r="K23" s="68">
        <f t="shared" si="2"/>
        <v>1187753</v>
      </c>
      <c r="L23" s="68">
        <f t="shared" si="3"/>
        <v>1534</v>
      </c>
      <c r="M23" s="68"/>
      <c r="N23" s="94">
        <f>Table1061[[#This Row],[Excess Levy Ammount]]-Table1061[[#This Row],[Certified Levy Amount]]</f>
        <v>-2823.1820433596149</v>
      </c>
      <c r="O23" s="68"/>
      <c r="P23" s="79"/>
      <c r="Q23" s="69"/>
    </row>
    <row r="24" spans="2:17" ht="16.5">
      <c r="B24" s="66" t="s">
        <v>51</v>
      </c>
      <c r="C24" s="66" t="s">
        <v>648</v>
      </c>
      <c r="D24" s="68">
        <v>440582330</v>
      </c>
      <c r="E24" s="68">
        <v>1825912</v>
      </c>
      <c r="F24" s="68">
        <f t="shared" si="0"/>
        <v>442408242</v>
      </c>
      <c r="G24" s="79">
        <f t="shared" si="1"/>
        <v>1.17848</v>
      </c>
      <c r="H24" s="68">
        <v>521367.52</v>
      </c>
      <c r="I24" s="68">
        <f t="shared" si="4"/>
        <v>519215.71922624001</v>
      </c>
      <c r="J24" s="69">
        <v>366.95</v>
      </c>
      <c r="K24" s="68">
        <f t="shared" si="2"/>
        <v>1205636</v>
      </c>
      <c r="L24" s="68">
        <f t="shared" si="3"/>
        <v>1421</v>
      </c>
      <c r="M24" s="68"/>
      <c r="N24" s="94">
        <f>Table1061[[#This Row],[Excess Levy Ammount]]-Table1061[[#This Row],[Certified Levy Amount]]</f>
        <v>-2151.8007737600128</v>
      </c>
      <c r="O24" s="68"/>
      <c r="P24" s="79"/>
      <c r="Q24" s="69"/>
    </row>
    <row r="25" spans="2:17" ht="16.5">
      <c r="B25" s="66" t="s">
        <v>53</v>
      </c>
      <c r="C25" s="66" t="s">
        <v>649</v>
      </c>
      <c r="D25" s="68">
        <v>6451484486</v>
      </c>
      <c r="E25" s="68">
        <v>3528884</v>
      </c>
      <c r="F25" s="68">
        <f t="shared" si="0"/>
        <v>6455013370</v>
      </c>
      <c r="G25" s="79">
        <f t="shared" si="1"/>
        <v>1.1105799999999999</v>
      </c>
      <c r="H25" s="68">
        <v>7168803.5300000003</v>
      </c>
      <c r="I25" s="68">
        <f t="shared" si="4"/>
        <v>7164884.4220072804</v>
      </c>
      <c r="J25" s="69">
        <v>2704.06</v>
      </c>
      <c r="K25" s="68">
        <f t="shared" si="2"/>
        <v>2387156</v>
      </c>
      <c r="L25" s="68">
        <f t="shared" si="3"/>
        <v>2651</v>
      </c>
      <c r="M25" s="68"/>
      <c r="N25" s="94">
        <f>Table1061[[#This Row],[Excess Levy Ammount]]-Table1061[[#This Row],[Certified Levy Amount]]</f>
        <v>-3919.1079927198589</v>
      </c>
      <c r="O25" s="68"/>
      <c r="P25" s="79"/>
      <c r="Q25" s="69"/>
    </row>
    <row r="26" spans="2:17" ht="16.5">
      <c r="B26" s="66" t="s">
        <v>55</v>
      </c>
      <c r="C26" s="66" t="s">
        <v>650</v>
      </c>
      <c r="D26" s="68">
        <v>118853712</v>
      </c>
      <c r="E26" s="68">
        <v>42917336</v>
      </c>
      <c r="F26" s="68">
        <f t="shared" si="0"/>
        <v>161771048</v>
      </c>
      <c r="G26" s="79">
        <f t="shared" si="1"/>
        <v>2.2406000000000001</v>
      </c>
      <c r="H26" s="68">
        <v>362464.25</v>
      </c>
      <c r="I26" s="68">
        <f t="shared" si="4"/>
        <v>266303.66695839999</v>
      </c>
      <c r="J26" s="69">
        <v>512.48</v>
      </c>
      <c r="K26" s="68">
        <f t="shared" si="2"/>
        <v>315663</v>
      </c>
      <c r="L26" s="68">
        <f t="shared" si="3"/>
        <v>707</v>
      </c>
      <c r="M26" s="68"/>
      <c r="N26" s="94">
        <f>Table1061[[#This Row],[Excess Levy Ammount]]-Table1061[[#This Row],[Certified Levy Amount]]</f>
        <v>-96160.58304160001</v>
      </c>
      <c r="O26" s="68"/>
      <c r="P26" s="79"/>
      <c r="Q26" s="69"/>
    </row>
    <row r="27" spans="2:17" ht="16.5">
      <c r="B27" s="66" t="s">
        <v>57</v>
      </c>
      <c r="C27" s="66" t="s">
        <v>651</v>
      </c>
      <c r="D27" s="68">
        <v>544726399</v>
      </c>
      <c r="E27" s="68">
        <v>44942961</v>
      </c>
      <c r="F27" s="68">
        <f t="shared" si="0"/>
        <v>589669360</v>
      </c>
      <c r="G27" s="79">
        <f t="shared" si="1"/>
        <v>1.2130300000000001</v>
      </c>
      <c r="H27" s="68">
        <v>715285.78</v>
      </c>
      <c r="I27" s="68">
        <f t="shared" si="4"/>
        <v>660768.62001816998</v>
      </c>
      <c r="J27" s="69">
        <v>3477.9</v>
      </c>
      <c r="K27" s="68">
        <f t="shared" si="2"/>
        <v>169548</v>
      </c>
      <c r="L27" s="68">
        <f t="shared" si="3"/>
        <v>206</v>
      </c>
      <c r="M27" s="68"/>
      <c r="N27" s="94">
        <f>Table1061[[#This Row],[Excess Levy Ammount]]-Table1061[[#This Row],[Certified Levy Amount]]</f>
        <v>-54517.159981830046</v>
      </c>
      <c r="O27" s="68"/>
      <c r="P27" s="79"/>
      <c r="Q27" s="69"/>
    </row>
    <row r="28" spans="2:17" ht="16.5">
      <c r="B28" s="66" t="s">
        <v>59</v>
      </c>
      <c r="C28" s="66" t="s">
        <v>655</v>
      </c>
      <c r="D28" s="68">
        <v>24723859471</v>
      </c>
      <c r="E28" s="68">
        <v>19456</v>
      </c>
      <c r="F28" s="68">
        <f t="shared" si="0"/>
        <v>24723878927</v>
      </c>
      <c r="G28" s="79">
        <f t="shared" si="1"/>
        <v>1.96733</v>
      </c>
      <c r="H28" s="68">
        <v>48640000</v>
      </c>
      <c r="I28" s="68">
        <f t="shared" si="4"/>
        <v>48639961.723627523</v>
      </c>
      <c r="J28" s="69">
        <v>22734.16</v>
      </c>
      <c r="K28" s="68">
        <f t="shared" si="2"/>
        <v>1087521</v>
      </c>
      <c r="L28" s="68">
        <f t="shared" si="3"/>
        <v>2140</v>
      </c>
      <c r="M28" s="68"/>
      <c r="N28" s="94">
        <f>Table1061[[#This Row],[Excess Levy Ammount]]-Table1061[[#This Row],[Certified Levy Amount]]</f>
        <v>-38.276372477412224</v>
      </c>
      <c r="O28" s="68"/>
      <c r="P28" s="79"/>
      <c r="Q28" s="69"/>
    </row>
    <row r="29" spans="2:17" ht="16.5">
      <c r="B29" s="66" t="s">
        <v>61</v>
      </c>
      <c r="C29" s="66" t="s">
        <v>656</v>
      </c>
      <c r="D29" s="68">
        <v>2031133158</v>
      </c>
      <c r="E29" s="68">
        <v>9145091</v>
      </c>
      <c r="F29" s="68">
        <f t="shared" si="0"/>
        <v>2040278249</v>
      </c>
      <c r="G29" s="79">
        <f t="shared" si="1"/>
        <v>1.5022500000000001</v>
      </c>
      <c r="H29" s="68">
        <v>3065000</v>
      </c>
      <c r="I29" s="68">
        <f t="shared" si="4"/>
        <v>3051261.7870452502</v>
      </c>
      <c r="J29" s="69">
        <v>2013.15</v>
      </c>
      <c r="K29" s="68">
        <f t="shared" si="2"/>
        <v>1013476</v>
      </c>
      <c r="L29" s="68">
        <f t="shared" si="3"/>
        <v>1522</v>
      </c>
      <c r="M29" s="68"/>
      <c r="N29" s="94">
        <f>Table1061[[#This Row],[Excess Levy Ammount]]-Table1061[[#This Row],[Certified Levy Amount]]</f>
        <v>-13738.212954749819</v>
      </c>
      <c r="O29" s="68"/>
      <c r="P29" s="79"/>
      <c r="Q29" s="69"/>
    </row>
    <row r="30" spans="2:17" ht="16.5">
      <c r="B30" s="66" t="s">
        <v>63</v>
      </c>
      <c r="C30" s="66" t="s">
        <v>1045</v>
      </c>
      <c r="D30" s="68">
        <v>1640636335</v>
      </c>
      <c r="E30" s="68">
        <v>2050505</v>
      </c>
      <c r="F30" s="68">
        <f t="shared" si="0"/>
        <v>1642686840</v>
      </c>
      <c r="G30" s="79">
        <f t="shared" si="1"/>
        <v>1.5</v>
      </c>
      <c r="H30" s="68">
        <v>2464030</v>
      </c>
      <c r="I30" s="68">
        <f t="shared" si="4"/>
        <v>2460954.2425000002</v>
      </c>
      <c r="J30" s="69">
        <v>1658.46</v>
      </c>
      <c r="K30" s="68">
        <f t="shared" si="2"/>
        <v>990489</v>
      </c>
      <c r="L30" s="68">
        <f t="shared" si="3"/>
        <v>1486</v>
      </c>
      <c r="M30" s="68"/>
      <c r="N30" s="94">
        <f>Table1061[[#This Row],[Excess Levy Ammount]]-Table1061[[#This Row],[Certified Levy Amount]]</f>
        <v>-3075.7574999998324</v>
      </c>
      <c r="O30" s="68"/>
      <c r="P30" s="79"/>
      <c r="Q30" s="69"/>
    </row>
    <row r="31" spans="2:17" ht="16.5">
      <c r="B31" s="66" t="s">
        <v>65</v>
      </c>
      <c r="C31" s="66" t="s">
        <v>658</v>
      </c>
      <c r="D31" s="68">
        <v>199415457</v>
      </c>
      <c r="E31" s="68">
        <v>5564448</v>
      </c>
      <c r="F31" s="68">
        <f t="shared" si="0"/>
        <v>204979905</v>
      </c>
      <c r="G31" s="79">
        <f t="shared" si="1"/>
        <v>1.8956299999999999</v>
      </c>
      <c r="H31" s="68">
        <v>388566</v>
      </c>
      <c r="I31" s="68">
        <f t="shared" si="4"/>
        <v>378017.86543776002</v>
      </c>
      <c r="J31" s="69">
        <v>204.58</v>
      </c>
      <c r="K31" s="68">
        <f t="shared" si="2"/>
        <v>1001955</v>
      </c>
      <c r="L31" s="68">
        <f t="shared" si="3"/>
        <v>1899</v>
      </c>
      <c r="M31" s="68"/>
      <c r="N31" s="94">
        <f>Table1061[[#This Row],[Excess Levy Ammount]]-Table1061[[#This Row],[Certified Levy Amount]]</f>
        <v>-10548.134562239982</v>
      </c>
      <c r="O31" s="68"/>
      <c r="P31" s="79"/>
      <c r="Q31" s="69"/>
    </row>
    <row r="32" spans="2:17" ht="16.5">
      <c r="B32" s="66" t="s">
        <v>67</v>
      </c>
      <c r="C32" s="66" t="s">
        <v>659</v>
      </c>
      <c r="D32" s="68">
        <v>3687600158</v>
      </c>
      <c r="E32" s="68">
        <v>27353539</v>
      </c>
      <c r="F32" s="68">
        <f t="shared" si="0"/>
        <v>3714953697</v>
      </c>
      <c r="G32" s="79">
        <f t="shared" si="1"/>
        <v>2.1491699999999998</v>
      </c>
      <c r="H32" s="68">
        <v>7984068</v>
      </c>
      <c r="I32" s="68">
        <f t="shared" si="4"/>
        <v>7925280.5945873698</v>
      </c>
      <c r="J32" s="69">
        <v>3136.85</v>
      </c>
      <c r="K32" s="68">
        <f t="shared" si="2"/>
        <v>1184294</v>
      </c>
      <c r="L32" s="68">
        <f t="shared" si="3"/>
        <v>2545</v>
      </c>
      <c r="M32" s="68"/>
      <c r="N32" s="94">
        <f>Table1061[[#This Row],[Excess Levy Ammount]]-Table1061[[#This Row],[Certified Levy Amount]]</f>
        <v>-58787.405412630178</v>
      </c>
      <c r="O32" s="68"/>
      <c r="P32" s="79"/>
      <c r="Q32" s="69"/>
    </row>
    <row r="33" spans="2:17" ht="16.5">
      <c r="B33" s="66" t="s">
        <v>69</v>
      </c>
      <c r="C33" s="66" t="s">
        <v>1036</v>
      </c>
      <c r="D33" s="68">
        <v>22759613998</v>
      </c>
      <c r="E33" s="68">
        <v>230086</v>
      </c>
      <c r="F33" s="68">
        <f t="shared" si="0"/>
        <v>22759844084</v>
      </c>
      <c r="G33" s="79">
        <f t="shared" si="1"/>
        <v>1.69817</v>
      </c>
      <c r="H33" s="68">
        <v>38650000</v>
      </c>
      <c r="I33" s="68">
        <f t="shared" si="4"/>
        <v>38649609.274857379</v>
      </c>
      <c r="J33" s="69">
        <v>25157.24</v>
      </c>
      <c r="K33" s="68">
        <f t="shared" si="2"/>
        <v>904704</v>
      </c>
      <c r="L33" s="68">
        <f t="shared" si="3"/>
        <v>1536</v>
      </c>
      <c r="M33" s="68"/>
      <c r="N33" s="94">
        <f>Table1061[[#This Row],[Excess Levy Ammount]]-Table1061[[#This Row],[Certified Levy Amount]]</f>
        <v>-390.7251426205039</v>
      </c>
      <c r="O33" s="68"/>
      <c r="P33" s="79"/>
      <c r="Q33" s="69"/>
    </row>
    <row r="34" spans="2:17" ht="16.5">
      <c r="B34" s="66" t="s">
        <v>71</v>
      </c>
      <c r="C34" s="66" t="s">
        <v>661</v>
      </c>
      <c r="D34" s="68">
        <v>7469612841</v>
      </c>
      <c r="E34" s="68">
        <v>6964560</v>
      </c>
      <c r="F34" s="68">
        <f t="shared" si="0"/>
        <v>7476577401</v>
      </c>
      <c r="G34" s="79">
        <f t="shared" si="1"/>
        <v>2.2978399999999999</v>
      </c>
      <c r="H34" s="68">
        <v>17180000</v>
      </c>
      <c r="I34" s="68">
        <f t="shared" si="4"/>
        <v>17163996.555449601</v>
      </c>
      <c r="J34" s="69">
        <v>7424.26</v>
      </c>
      <c r="K34" s="68">
        <f t="shared" si="2"/>
        <v>1007047</v>
      </c>
      <c r="L34" s="68">
        <f t="shared" si="3"/>
        <v>2314</v>
      </c>
      <c r="M34" s="68"/>
      <c r="N34" s="94">
        <f>Table1061[[#This Row],[Excess Levy Ammount]]-Table1061[[#This Row],[Certified Levy Amount]]</f>
        <v>-16003.444550398737</v>
      </c>
      <c r="O34" s="68"/>
      <c r="P34" s="79"/>
      <c r="Q34" s="69"/>
    </row>
    <row r="35" spans="2:17" ht="16.5">
      <c r="B35" s="66" t="s">
        <v>73</v>
      </c>
      <c r="C35" s="66" t="s">
        <v>662</v>
      </c>
      <c r="D35" s="68">
        <v>13607014047</v>
      </c>
      <c r="E35" s="68">
        <v>54850125</v>
      </c>
      <c r="F35" s="68">
        <f t="shared" si="0"/>
        <v>13661864172</v>
      </c>
      <c r="G35" s="79">
        <f t="shared" si="1"/>
        <v>1.95801</v>
      </c>
      <c r="H35" s="68">
        <v>26750000</v>
      </c>
      <c r="I35" s="68">
        <f t="shared" si="4"/>
        <v>26642602.906748749</v>
      </c>
      <c r="J35" s="69">
        <v>12870.9</v>
      </c>
      <c r="K35" s="68">
        <f t="shared" si="2"/>
        <v>1061454</v>
      </c>
      <c r="L35" s="68">
        <f t="shared" si="3"/>
        <v>2078</v>
      </c>
      <c r="M35" s="68"/>
      <c r="N35" s="94">
        <f>Table1061[[#This Row],[Excess Levy Ammount]]-Table1061[[#This Row],[Certified Levy Amount]]</f>
        <v>-107397.09325125068</v>
      </c>
      <c r="O35" s="68"/>
      <c r="P35" s="79"/>
      <c r="Q35" s="69"/>
    </row>
    <row r="36" spans="2:17" ht="16.5">
      <c r="B36" s="66" t="s">
        <v>75</v>
      </c>
      <c r="C36" s="66" t="s">
        <v>663</v>
      </c>
      <c r="D36" s="68">
        <v>5114130504</v>
      </c>
      <c r="E36" s="68">
        <v>502933</v>
      </c>
      <c r="F36" s="68">
        <f t="shared" si="0"/>
        <v>5114633437</v>
      </c>
      <c r="G36" s="79">
        <f t="shared" si="1"/>
        <v>1.4942500000000001</v>
      </c>
      <c r="H36" s="68">
        <v>7642525</v>
      </c>
      <c r="I36" s="68">
        <f t="shared" si="4"/>
        <v>7641773.4923647502</v>
      </c>
      <c r="J36" s="69">
        <v>3380.73</v>
      </c>
      <c r="K36" s="68">
        <f t="shared" si="2"/>
        <v>1512878</v>
      </c>
      <c r="L36" s="68">
        <f t="shared" si="3"/>
        <v>2261</v>
      </c>
      <c r="M36" s="68"/>
      <c r="N36" s="94">
        <f>Table1061[[#This Row],[Excess Levy Ammount]]-Table1061[[#This Row],[Certified Levy Amount]]</f>
        <v>-751.50763524975628</v>
      </c>
      <c r="O36" s="68"/>
      <c r="P36" s="79"/>
      <c r="Q36" s="69"/>
    </row>
    <row r="37" spans="2:17" ht="16.5">
      <c r="B37" s="66" t="s">
        <v>77</v>
      </c>
      <c r="C37" s="66" t="s">
        <v>667</v>
      </c>
      <c r="D37" s="68">
        <v>768600481</v>
      </c>
      <c r="E37" s="68">
        <v>819072</v>
      </c>
      <c r="F37" s="68">
        <f t="shared" si="0"/>
        <v>769419553</v>
      </c>
      <c r="G37" s="79">
        <f t="shared" si="1"/>
        <v>1.3969</v>
      </c>
      <c r="H37" s="68">
        <v>1074800</v>
      </c>
      <c r="I37" s="68">
        <f t="shared" si="4"/>
        <v>1073655.8383231999</v>
      </c>
      <c r="J37" s="69">
        <v>393.37</v>
      </c>
      <c r="K37" s="68">
        <f t="shared" si="2"/>
        <v>1955969</v>
      </c>
      <c r="L37" s="68">
        <f t="shared" si="3"/>
        <v>2732</v>
      </c>
      <c r="M37" s="68"/>
      <c r="N37" s="94">
        <f>Table1061[[#This Row],[Excess Levy Ammount]]-Table1061[[#This Row],[Certified Levy Amount]]</f>
        <v>-1144.1616768001113</v>
      </c>
      <c r="O37" s="68"/>
      <c r="P37" s="79"/>
      <c r="Q37" s="69"/>
    </row>
    <row r="38" spans="2:17" ht="16.5">
      <c r="B38" s="66" t="s">
        <v>79</v>
      </c>
      <c r="C38" s="66" t="s">
        <v>668</v>
      </c>
      <c r="D38" s="68">
        <v>204613021</v>
      </c>
      <c r="E38" s="68">
        <v>0</v>
      </c>
      <c r="F38" s="68">
        <f t="shared" si="0"/>
        <v>204613021</v>
      </c>
      <c r="G38" s="79">
        <f t="shared" si="1"/>
        <v>0</v>
      </c>
      <c r="H38" s="68">
        <v>0</v>
      </c>
      <c r="I38" s="68">
        <f t="shared" si="4"/>
        <v>0</v>
      </c>
      <c r="J38" s="69">
        <v>55.72</v>
      </c>
      <c r="K38" s="68">
        <f t="shared" si="2"/>
        <v>3672165</v>
      </c>
      <c r="L38" s="68">
        <f t="shared" si="3"/>
        <v>0</v>
      </c>
      <c r="M38" s="68"/>
      <c r="N38" s="94">
        <f>Table1061[[#This Row],[Excess Levy Ammount]]-Table1061[[#This Row],[Certified Levy Amount]]</f>
        <v>0</v>
      </c>
      <c r="O38" s="68"/>
      <c r="P38" s="79"/>
      <c r="Q38" s="69"/>
    </row>
    <row r="39" spans="2:17" ht="16.5">
      <c r="B39" s="66" t="s">
        <v>81</v>
      </c>
      <c r="C39" s="66" t="s">
        <v>672</v>
      </c>
      <c r="D39" s="68">
        <v>6752472241</v>
      </c>
      <c r="E39" s="68">
        <v>29009790</v>
      </c>
      <c r="F39" s="68">
        <f t="shared" si="0"/>
        <v>6781482031</v>
      </c>
      <c r="G39" s="79">
        <f t="shared" si="1"/>
        <v>2.13767</v>
      </c>
      <c r="H39" s="68">
        <v>14496559</v>
      </c>
      <c r="I39" s="68">
        <f t="shared" si="4"/>
        <v>14434545.6422107</v>
      </c>
      <c r="J39" s="69">
        <v>6488.47</v>
      </c>
      <c r="K39" s="68">
        <f t="shared" si="2"/>
        <v>1045159</v>
      </c>
      <c r="L39" s="68">
        <f t="shared" si="3"/>
        <v>2234</v>
      </c>
      <c r="M39" s="68"/>
      <c r="N39" s="94">
        <f>Table1061[[#This Row],[Excess Levy Ammount]]-Table1061[[#This Row],[Certified Levy Amount]]</f>
        <v>-62013.357789300382</v>
      </c>
      <c r="O39" s="68"/>
      <c r="P39" s="79"/>
      <c r="Q39" s="69"/>
    </row>
    <row r="40" spans="2:17" ht="16.5">
      <c r="B40" s="66" t="s">
        <v>83</v>
      </c>
      <c r="C40" s="66" t="s">
        <v>673</v>
      </c>
      <c r="D40" s="68">
        <v>591515595</v>
      </c>
      <c r="E40" s="68">
        <v>77086660</v>
      </c>
      <c r="F40" s="68">
        <f t="shared" si="0"/>
        <v>668602255</v>
      </c>
      <c r="G40" s="79">
        <f t="shared" si="1"/>
        <v>2.17319</v>
      </c>
      <c r="H40" s="68">
        <v>1453000</v>
      </c>
      <c r="I40" s="68">
        <f t="shared" si="4"/>
        <v>1285476.0413546001</v>
      </c>
      <c r="J40" s="69">
        <v>686.35</v>
      </c>
      <c r="K40" s="68">
        <f t="shared" si="2"/>
        <v>974142</v>
      </c>
      <c r="L40" s="68">
        <f t="shared" si="3"/>
        <v>2117</v>
      </c>
      <c r="M40" s="68"/>
      <c r="N40" s="94">
        <f>Table1061[[#This Row],[Excess Levy Ammount]]-Table1061[[#This Row],[Certified Levy Amount]]</f>
        <v>-167523.95864539989</v>
      </c>
      <c r="O40" s="68"/>
      <c r="P40" s="79"/>
      <c r="Q40" s="69"/>
    </row>
    <row r="41" spans="2:17" ht="16.5">
      <c r="B41" s="66" t="s">
        <v>85</v>
      </c>
      <c r="C41" s="66" t="s">
        <v>674</v>
      </c>
      <c r="D41" s="68">
        <v>1327119173</v>
      </c>
      <c r="E41" s="68">
        <v>37282577</v>
      </c>
      <c r="F41" s="68">
        <f t="shared" si="0"/>
        <v>1364401750</v>
      </c>
      <c r="G41" s="79">
        <f t="shared" si="1"/>
        <v>1.88727</v>
      </c>
      <c r="H41" s="68">
        <v>2575000</v>
      </c>
      <c r="I41" s="68">
        <f t="shared" si="4"/>
        <v>2504637.7109052101</v>
      </c>
      <c r="J41" s="69">
        <v>1429.93</v>
      </c>
      <c r="K41" s="68">
        <f t="shared" si="2"/>
        <v>954174</v>
      </c>
      <c r="L41" s="68">
        <f t="shared" si="3"/>
        <v>1801</v>
      </c>
      <c r="M41" s="68"/>
      <c r="N41" s="94">
        <f>Table1061[[#This Row],[Excess Levy Ammount]]-Table1061[[#This Row],[Certified Levy Amount]]</f>
        <v>-70362.289094789885</v>
      </c>
      <c r="O41" s="68"/>
      <c r="P41" s="79"/>
      <c r="Q41" s="69"/>
    </row>
    <row r="42" spans="2:17" ht="16.5">
      <c r="B42" s="66" t="s">
        <v>87</v>
      </c>
      <c r="C42" s="66" t="s">
        <v>675</v>
      </c>
      <c r="D42" s="68">
        <v>1687577690</v>
      </c>
      <c r="E42" s="68">
        <v>62638190</v>
      </c>
      <c r="F42" s="68">
        <f t="shared" si="0"/>
        <v>1750215880</v>
      </c>
      <c r="G42" s="79">
        <f t="shared" si="1"/>
        <v>1.4241299999999999</v>
      </c>
      <c r="H42" s="68">
        <v>2492539</v>
      </c>
      <c r="I42" s="68">
        <f t="shared" si="4"/>
        <v>2403334.0744753</v>
      </c>
      <c r="J42" s="69">
        <v>1041.51</v>
      </c>
      <c r="K42" s="68">
        <f t="shared" si="2"/>
        <v>1680460</v>
      </c>
      <c r="L42" s="68">
        <f t="shared" si="3"/>
        <v>2393</v>
      </c>
      <c r="M42" s="68"/>
      <c r="N42" s="94">
        <f>Table1061[[#This Row],[Excess Levy Ammount]]-Table1061[[#This Row],[Certified Levy Amount]]</f>
        <v>-89204.925524699967</v>
      </c>
      <c r="O42" s="68"/>
      <c r="P42" s="79"/>
      <c r="Q42" s="69"/>
    </row>
    <row r="43" spans="2:17" ht="16.5">
      <c r="B43" s="66" t="s">
        <v>89</v>
      </c>
      <c r="C43" s="66" t="s">
        <v>676</v>
      </c>
      <c r="D43" s="68">
        <v>2408393357</v>
      </c>
      <c r="E43" s="68">
        <v>65758349</v>
      </c>
      <c r="F43" s="68">
        <f t="shared" si="0"/>
        <v>2474151706</v>
      </c>
      <c r="G43" s="79">
        <f t="shared" si="1"/>
        <v>2.32403</v>
      </c>
      <c r="H43" s="68">
        <v>5750000</v>
      </c>
      <c r="I43" s="68">
        <f t="shared" si="4"/>
        <v>5597175.6241735304</v>
      </c>
      <c r="J43" s="69">
        <v>2458.39</v>
      </c>
      <c r="K43" s="68">
        <f t="shared" si="2"/>
        <v>1006411</v>
      </c>
      <c r="L43" s="68">
        <f t="shared" si="3"/>
        <v>2339</v>
      </c>
      <c r="M43" s="68"/>
      <c r="N43" s="94">
        <f>Table1061[[#This Row],[Excess Levy Ammount]]-Table1061[[#This Row],[Certified Levy Amount]]</f>
        <v>-152824.37582646962</v>
      </c>
      <c r="O43" s="68"/>
      <c r="P43" s="79"/>
      <c r="Q43" s="69"/>
    </row>
    <row r="44" spans="2:17" ht="16.5">
      <c r="B44" s="66" t="s">
        <v>91</v>
      </c>
      <c r="C44" s="66" t="s">
        <v>677</v>
      </c>
      <c r="D44" s="68">
        <v>3270113018</v>
      </c>
      <c r="E44" s="68">
        <v>61573309</v>
      </c>
      <c r="F44" s="68">
        <f t="shared" si="0"/>
        <v>3331686327</v>
      </c>
      <c r="G44" s="79">
        <f t="shared" si="1"/>
        <v>1.95096</v>
      </c>
      <c r="H44" s="68">
        <v>6500000</v>
      </c>
      <c r="I44" s="68">
        <f t="shared" si="4"/>
        <v>6379872.9370733602</v>
      </c>
      <c r="J44" s="69">
        <v>4965.4399999999996</v>
      </c>
      <c r="K44" s="68">
        <f t="shared" si="2"/>
        <v>670975</v>
      </c>
      <c r="L44" s="68">
        <f t="shared" si="3"/>
        <v>1309</v>
      </c>
      <c r="M44" s="68"/>
      <c r="N44" s="94">
        <f>Table1061[[#This Row],[Excess Levy Ammount]]-Table1061[[#This Row],[Certified Levy Amount]]</f>
        <v>-120127.0629266398</v>
      </c>
      <c r="O44" s="68"/>
      <c r="P44" s="79"/>
      <c r="Q44" s="69"/>
    </row>
    <row r="45" spans="2:17" ht="16.5">
      <c r="B45" s="66" t="s">
        <v>93</v>
      </c>
      <c r="C45" s="66" t="s">
        <v>681</v>
      </c>
      <c r="D45" s="68">
        <v>558749745</v>
      </c>
      <c r="E45" s="68">
        <v>0</v>
      </c>
      <c r="F45" s="68">
        <f t="shared" si="0"/>
        <v>558749745</v>
      </c>
      <c r="G45" s="79">
        <f t="shared" si="1"/>
        <v>1.1613899999999999</v>
      </c>
      <c r="H45" s="68">
        <v>648925</v>
      </c>
      <c r="I45" s="68">
        <f t="shared" si="4"/>
        <v>648925</v>
      </c>
      <c r="J45" s="69">
        <v>250.11</v>
      </c>
      <c r="K45" s="68">
        <f t="shared" si="2"/>
        <v>2234016</v>
      </c>
      <c r="L45" s="68">
        <f t="shared" si="3"/>
        <v>2595</v>
      </c>
      <c r="M45" s="68"/>
      <c r="N45" s="94">
        <f>Table1061[[#This Row],[Excess Levy Ammount]]-Table1061[[#This Row],[Certified Levy Amount]]</f>
        <v>0</v>
      </c>
      <c r="O45" s="68"/>
      <c r="P45" s="79"/>
      <c r="Q45" s="69"/>
    </row>
    <row r="46" spans="2:17" ht="16.5">
      <c r="B46" s="66" t="s">
        <v>95</v>
      </c>
      <c r="C46" s="66" t="s">
        <v>682</v>
      </c>
      <c r="D46" s="68">
        <v>176139073</v>
      </c>
      <c r="E46" s="68">
        <v>6650</v>
      </c>
      <c r="F46" s="68">
        <f t="shared" si="0"/>
        <v>176145723</v>
      </c>
      <c r="G46" s="79">
        <f t="shared" si="1"/>
        <v>1.6902999999999999</v>
      </c>
      <c r="H46" s="68">
        <v>297738.62</v>
      </c>
      <c r="I46" s="68">
        <f t="shared" si="4"/>
        <v>297727.37950500002</v>
      </c>
      <c r="J46" s="69">
        <v>777.64</v>
      </c>
      <c r="K46" s="68">
        <f t="shared" si="2"/>
        <v>226513</v>
      </c>
      <c r="L46" s="68">
        <f t="shared" si="3"/>
        <v>383</v>
      </c>
      <c r="M46" s="68"/>
      <c r="N46" s="94">
        <f>Table1061[[#This Row],[Excess Levy Ammount]]-Table1061[[#This Row],[Certified Levy Amount]]</f>
        <v>-11.240494999976363</v>
      </c>
      <c r="O46" s="68"/>
      <c r="P46" s="79"/>
      <c r="Q46" s="69"/>
    </row>
    <row r="47" spans="2:17" ht="16.5">
      <c r="B47" s="66" t="s">
        <v>97</v>
      </c>
      <c r="C47" s="66" t="s">
        <v>683</v>
      </c>
      <c r="D47" s="68">
        <v>78177480</v>
      </c>
      <c r="E47" s="68">
        <v>0</v>
      </c>
      <c r="F47" s="68">
        <f t="shared" si="0"/>
        <v>78177480</v>
      </c>
      <c r="G47" s="79">
        <f t="shared" si="1"/>
        <v>1.94404</v>
      </c>
      <c r="H47" s="68">
        <v>151980</v>
      </c>
      <c r="I47" s="68">
        <f t="shared" si="4"/>
        <v>151980</v>
      </c>
      <c r="J47" s="69">
        <v>46.37</v>
      </c>
      <c r="K47" s="68">
        <f t="shared" si="2"/>
        <v>1685950</v>
      </c>
      <c r="L47" s="68">
        <f t="shared" si="3"/>
        <v>3278</v>
      </c>
      <c r="M47" s="68"/>
      <c r="N47" s="94">
        <f>Table1061[[#This Row],[Excess Levy Ammount]]-Table1061[[#This Row],[Certified Levy Amount]]</f>
        <v>0</v>
      </c>
      <c r="O47" s="68"/>
      <c r="P47" s="79"/>
      <c r="Q47" s="69"/>
    </row>
    <row r="48" spans="2:17" ht="16.5">
      <c r="B48" s="66" t="s">
        <v>99</v>
      </c>
      <c r="C48" s="66" t="s">
        <v>684</v>
      </c>
      <c r="D48" s="68">
        <v>5693007880</v>
      </c>
      <c r="E48" s="68">
        <v>0</v>
      </c>
      <c r="F48" s="68">
        <f t="shared" si="0"/>
        <v>5693007880</v>
      </c>
      <c r="G48" s="79">
        <f t="shared" si="1"/>
        <v>1.9408000000000001</v>
      </c>
      <c r="H48" s="68">
        <v>11049000</v>
      </c>
      <c r="I48" s="68">
        <f t="shared" si="4"/>
        <v>11049000</v>
      </c>
      <c r="J48" s="69">
        <v>6030.7</v>
      </c>
      <c r="K48" s="68">
        <f t="shared" si="2"/>
        <v>944004</v>
      </c>
      <c r="L48" s="68">
        <f t="shared" si="3"/>
        <v>1832</v>
      </c>
      <c r="M48" s="68"/>
      <c r="N48" s="94">
        <f>Table1061[[#This Row],[Excess Levy Ammount]]-Table1061[[#This Row],[Certified Levy Amount]]</f>
        <v>0</v>
      </c>
      <c r="O48" s="68"/>
      <c r="P48" s="79"/>
      <c r="Q48" s="69"/>
    </row>
    <row r="49" spans="2:17" ht="16.5">
      <c r="B49" s="66" t="s">
        <v>101</v>
      </c>
      <c r="C49" s="66" t="s">
        <v>685</v>
      </c>
      <c r="D49" s="68">
        <v>76742563</v>
      </c>
      <c r="E49" s="68">
        <v>0</v>
      </c>
      <c r="F49" s="68">
        <f t="shared" si="0"/>
        <v>76742563</v>
      </c>
      <c r="G49" s="79">
        <f t="shared" si="1"/>
        <v>2.2849200000000001</v>
      </c>
      <c r="H49" s="68">
        <v>175350.42</v>
      </c>
      <c r="I49" s="68">
        <f t="shared" si="4"/>
        <v>175350.42</v>
      </c>
      <c r="J49" s="69">
        <v>93.19</v>
      </c>
      <c r="K49" s="68">
        <f t="shared" si="2"/>
        <v>823506</v>
      </c>
      <c r="L49" s="68">
        <f t="shared" si="3"/>
        <v>1882</v>
      </c>
      <c r="M49" s="68"/>
      <c r="N49" s="94">
        <f>Table1061[[#This Row],[Excess Levy Ammount]]-Table1061[[#This Row],[Certified Levy Amount]]</f>
        <v>0</v>
      </c>
      <c r="O49" s="68"/>
      <c r="P49" s="79"/>
      <c r="Q49" s="69"/>
    </row>
    <row r="50" spans="2:17" ht="16.5">
      <c r="B50" s="66" t="s">
        <v>103</v>
      </c>
      <c r="C50" s="66" t="s">
        <v>686</v>
      </c>
      <c r="D50" s="68">
        <v>222163941</v>
      </c>
      <c r="E50" s="68">
        <v>0</v>
      </c>
      <c r="F50" s="68">
        <f t="shared" si="0"/>
        <v>222163941</v>
      </c>
      <c r="G50" s="79">
        <f t="shared" si="1"/>
        <v>2.7820999999999998</v>
      </c>
      <c r="H50" s="68">
        <v>618083.25</v>
      </c>
      <c r="I50" s="68">
        <f t="shared" si="4"/>
        <v>618083.25</v>
      </c>
      <c r="J50" s="69">
        <v>245.49</v>
      </c>
      <c r="K50" s="68">
        <f t="shared" si="2"/>
        <v>904982</v>
      </c>
      <c r="L50" s="68">
        <f t="shared" si="3"/>
        <v>2518</v>
      </c>
      <c r="M50" s="68"/>
      <c r="N50" s="94">
        <f>Table1061[[#This Row],[Excess Levy Ammount]]-Table1061[[#This Row],[Certified Levy Amount]]</f>
        <v>0</v>
      </c>
      <c r="O50" s="68"/>
      <c r="P50" s="79"/>
      <c r="Q50" s="69"/>
    </row>
    <row r="51" spans="2:17" ht="16.5">
      <c r="B51" s="66" t="s">
        <v>105</v>
      </c>
      <c r="C51" s="66" t="s">
        <v>690</v>
      </c>
      <c r="D51" s="68">
        <v>20688708</v>
      </c>
      <c r="E51" s="68">
        <v>564029</v>
      </c>
      <c r="F51" s="68">
        <f t="shared" si="0"/>
        <v>21252737</v>
      </c>
      <c r="G51" s="79">
        <f t="shared" si="1"/>
        <v>0.86224000000000001</v>
      </c>
      <c r="H51" s="68">
        <v>18325</v>
      </c>
      <c r="I51" s="68">
        <f t="shared" si="4"/>
        <v>17838.671635039998</v>
      </c>
      <c r="J51" s="69">
        <v>67.900000000000006</v>
      </c>
      <c r="K51" s="68">
        <f t="shared" si="2"/>
        <v>313001</v>
      </c>
      <c r="L51" s="68">
        <f t="shared" si="3"/>
        <v>270</v>
      </c>
      <c r="M51" s="68"/>
      <c r="N51" s="94">
        <f>Table1061[[#This Row],[Excess Levy Ammount]]-Table1061[[#This Row],[Certified Levy Amount]]</f>
        <v>-486.32836496000164</v>
      </c>
      <c r="O51" s="68"/>
      <c r="P51" s="79"/>
      <c r="Q51" s="69"/>
    </row>
    <row r="52" spans="2:17" ht="16.5">
      <c r="B52" s="66" t="s">
        <v>107</v>
      </c>
      <c r="C52" s="66" t="s">
        <v>691</v>
      </c>
      <c r="D52" s="68">
        <v>131974187</v>
      </c>
      <c r="E52" s="68">
        <v>5286729</v>
      </c>
      <c r="F52" s="68">
        <f t="shared" si="0"/>
        <v>137260916</v>
      </c>
      <c r="G52" s="79">
        <f t="shared" si="1"/>
        <v>1.4570799999999999</v>
      </c>
      <c r="H52" s="68">
        <v>200000</v>
      </c>
      <c r="I52" s="68">
        <f t="shared" si="4"/>
        <v>192296.81290868</v>
      </c>
      <c r="J52" s="69">
        <v>285.19</v>
      </c>
      <c r="K52" s="68">
        <f t="shared" si="2"/>
        <v>481296</v>
      </c>
      <c r="L52" s="68">
        <f t="shared" si="3"/>
        <v>701</v>
      </c>
      <c r="M52" s="68"/>
      <c r="N52" s="94">
        <f>Table1061[[#This Row],[Excess Levy Ammount]]-Table1061[[#This Row],[Certified Levy Amount]]</f>
        <v>-7703.1870913199964</v>
      </c>
      <c r="O52" s="68"/>
      <c r="P52" s="79"/>
      <c r="Q52" s="69"/>
    </row>
    <row r="53" spans="2:17" ht="16.5">
      <c r="B53" s="66" t="s">
        <v>109</v>
      </c>
      <c r="C53" s="66" t="s">
        <v>692</v>
      </c>
      <c r="D53" s="68">
        <v>133532016</v>
      </c>
      <c r="E53" s="68">
        <v>10274815</v>
      </c>
      <c r="F53" s="68">
        <f t="shared" si="0"/>
        <v>143806831</v>
      </c>
      <c r="G53" s="79">
        <f t="shared" si="1"/>
        <v>0</v>
      </c>
      <c r="H53" s="68">
        <v>0</v>
      </c>
      <c r="I53" s="68">
        <f t="shared" si="4"/>
        <v>0</v>
      </c>
      <c r="J53" s="69">
        <v>71.62</v>
      </c>
      <c r="K53" s="68">
        <f t="shared" si="2"/>
        <v>2007914</v>
      </c>
      <c r="L53" s="68">
        <f t="shared" si="3"/>
        <v>0</v>
      </c>
      <c r="M53" s="68"/>
      <c r="N53" s="94">
        <f>Table1061[[#This Row],[Excess Levy Ammount]]-Table1061[[#This Row],[Certified Levy Amount]]</f>
        <v>0</v>
      </c>
      <c r="O53" s="68"/>
      <c r="P53" s="79"/>
      <c r="Q53" s="69"/>
    </row>
    <row r="54" spans="2:17" ht="16.5">
      <c r="B54" s="66" t="s">
        <v>111</v>
      </c>
      <c r="C54" s="66" t="s">
        <v>693</v>
      </c>
      <c r="D54" s="68">
        <v>77110573</v>
      </c>
      <c r="E54" s="68">
        <v>1448231</v>
      </c>
      <c r="F54" s="68">
        <f t="shared" si="0"/>
        <v>78558804</v>
      </c>
      <c r="G54" s="79">
        <f t="shared" si="1"/>
        <v>1.3639300000000001</v>
      </c>
      <c r="H54" s="68">
        <v>107149</v>
      </c>
      <c r="I54" s="68">
        <f t="shared" si="4"/>
        <v>105173.71429217</v>
      </c>
      <c r="J54" s="69">
        <v>219.15</v>
      </c>
      <c r="K54" s="68">
        <f t="shared" si="2"/>
        <v>358470</v>
      </c>
      <c r="L54" s="68">
        <f t="shared" si="3"/>
        <v>489</v>
      </c>
      <c r="M54" s="68"/>
      <c r="N54" s="94">
        <f>Table1061[[#This Row],[Excess Levy Ammount]]-Table1061[[#This Row],[Certified Levy Amount]]</f>
        <v>-1975.2857078300003</v>
      </c>
      <c r="O54" s="68"/>
      <c r="P54" s="79"/>
      <c r="Q54" s="69"/>
    </row>
    <row r="55" spans="2:17" ht="16.5">
      <c r="B55" s="66" t="s">
        <v>113</v>
      </c>
      <c r="C55" s="66" t="s">
        <v>694</v>
      </c>
      <c r="D55" s="68">
        <v>350400840</v>
      </c>
      <c r="E55" s="68">
        <v>5559220</v>
      </c>
      <c r="F55" s="68">
        <f t="shared" si="0"/>
        <v>355960060</v>
      </c>
      <c r="G55" s="79">
        <f t="shared" si="1"/>
        <v>1.37656</v>
      </c>
      <c r="H55" s="68">
        <v>490000</v>
      </c>
      <c r="I55" s="68">
        <f t="shared" si="4"/>
        <v>482347.40011679998</v>
      </c>
      <c r="J55" s="69">
        <v>362.26</v>
      </c>
      <c r="K55" s="68">
        <f t="shared" si="2"/>
        <v>982609</v>
      </c>
      <c r="L55" s="68">
        <f t="shared" si="3"/>
        <v>1353</v>
      </c>
      <c r="M55" s="68"/>
      <c r="N55" s="94">
        <f>Table1061[[#This Row],[Excess Levy Ammount]]-Table1061[[#This Row],[Certified Levy Amount]]</f>
        <v>-7652.5998832000187</v>
      </c>
      <c r="O55" s="68"/>
      <c r="P55" s="79"/>
      <c r="Q55" s="69"/>
    </row>
    <row r="56" spans="2:17" ht="16.5">
      <c r="B56" s="66" t="s">
        <v>115</v>
      </c>
      <c r="C56" s="66" t="s">
        <v>698</v>
      </c>
      <c r="D56" s="68">
        <v>10170113930</v>
      </c>
      <c r="E56" s="68">
        <v>0</v>
      </c>
      <c r="F56" s="68">
        <f t="shared" si="0"/>
        <v>10170113930</v>
      </c>
      <c r="G56" s="79">
        <f t="shared" si="1"/>
        <v>1.4557</v>
      </c>
      <c r="H56" s="68">
        <v>14804651</v>
      </c>
      <c r="I56" s="68">
        <f t="shared" si="4"/>
        <v>14804651</v>
      </c>
      <c r="J56" s="69">
        <v>18395.09</v>
      </c>
      <c r="K56" s="68">
        <f t="shared" si="2"/>
        <v>552871</v>
      </c>
      <c r="L56" s="68">
        <f t="shared" si="3"/>
        <v>805</v>
      </c>
      <c r="M56" s="68"/>
      <c r="N56" s="94">
        <f>Table1061[[#This Row],[Excess Levy Ammount]]-Table1061[[#This Row],[Certified Levy Amount]]</f>
        <v>0</v>
      </c>
      <c r="O56" s="68"/>
      <c r="P56" s="79"/>
      <c r="Q56" s="69"/>
    </row>
    <row r="57" spans="2:17" ht="16.5">
      <c r="B57" s="66" t="s">
        <v>117</v>
      </c>
      <c r="C57" s="66" t="s">
        <v>699</v>
      </c>
      <c r="D57" s="68">
        <v>1281247392</v>
      </c>
      <c r="E57" s="68">
        <v>0</v>
      </c>
      <c r="F57" s="68">
        <f t="shared" si="0"/>
        <v>1281247392</v>
      </c>
      <c r="G57" s="79">
        <f t="shared" si="1"/>
        <v>1.5687800000000001</v>
      </c>
      <c r="H57" s="68">
        <v>2010000</v>
      </c>
      <c r="I57" s="68">
        <f t="shared" si="4"/>
        <v>2010000</v>
      </c>
      <c r="J57" s="69">
        <v>2061.4299999999998</v>
      </c>
      <c r="K57" s="68">
        <f t="shared" si="2"/>
        <v>621533</v>
      </c>
      <c r="L57" s="68">
        <f t="shared" si="3"/>
        <v>975</v>
      </c>
      <c r="M57" s="68"/>
      <c r="N57" s="94">
        <f>Table1061[[#This Row],[Excess Levy Ammount]]-Table1061[[#This Row],[Certified Levy Amount]]</f>
        <v>0</v>
      </c>
      <c r="O57" s="68"/>
      <c r="P57" s="79"/>
      <c r="Q57" s="69"/>
    </row>
    <row r="58" spans="2:17" ht="16.5">
      <c r="B58" s="66" t="s">
        <v>119</v>
      </c>
      <c r="C58" s="66" t="s">
        <v>700</v>
      </c>
      <c r="D58" s="68">
        <v>33594386</v>
      </c>
      <c r="E58" s="68">
        <v>0</v>
      </c>
      <c r="F58" s="68">
        <f t="shared" si="0"/>
        <v>33594386</v>
      </c>
      <c r="G58" s="79">
        <f t="shared" si="1"/>
        <v>0</v>
      </c>
      <c r="H58" s="68">
        <v>0</v>
      </c>
      <c r="I58" s="68">
        <f t="shared" si="4"/>
        <v>0</v>
      </c>
      <c r="J58" s="69">
        <v>18.100000000000001</v>
      </c>
      <c r="K58" s="68">
        <f t="shared" si="2"/>
        <v>1856043</v>
      </c>
      <c r="L58" s="68">
        <f t="shared" si="3"/>
        <v>0</v>
      </c>
      <c r="M58" s="68"/>
      <c r="N58" s="94">
        <f>Table1061[[#This Row],[Excess Levy Ammount]]-Table1061[[#This Row],[Certified Levy Amount]]</f>
        <v>0</v>
      </c>
      <c r="O58" s="68"/>
      <c r="P58" s="79"/>
      <c r="Q58" s="69"/>
    </row>
    <row r="59" spans="2:17" ht="16.5">
      <c r="B59" s="66" t="s">
        <v>121</v>
      </c>
      <c r="C59" s="66" t="s">
        <v>701</v>
      </c>
      <c r="D59" s="68">
        <v>73207183</v>
      </c>
      <c r="E59" s="68">
        <v>0</v>
      </c>
      <c r="F59" s="68">
        <f t="shared" si="0"/>
        <v>73207183</v>
      </c>
      <c r="G59" s="79">
        <f t="shared" si="1"/>
        <v>1.0244899999999999</v>
      </c>
      <c r="H59" s="68">
        <v>75000</v>
      </c>
      <c r="I59" s="68">
        <f t="shared" si="4"/>
        <v>75000</v>
      </c>
      <c r="J59" s="69">
        <v>40.450000000000003</v>
      </c>
      <c r="K59" s="68">
        <f t="shared" si="2"/>
        <v>1809819</v>
      </c>
      <c r="L59" s="68">
        <f t="shared" si="3"/>
        <v>1854</v>
      </c>
      <c r="M59" s="68"/>
      <c r="N59" s="94">
        <f>Table1061[[#This Row],[Excess Levy Ammount]]-Table1061[[#This Row],[Certified Levy Amount]]</f>
        <v>0</v>
      </c>
      <c r="O59" s="68"/>
      <c r="P59" s="79"/>
      <c r="Q59" s="69"/>
    </row>
    <row r="60" spans="2:17" ht="16.5">
      <c r="B60" s="66" t="s">
        <v>123</v>
      </c>
      <c r="C60" s="66" t="s">
        <v>705</v>
      </c>
      <c r="D60" s="68">
        <v>534865029</v>
      </c>
      <c r="E60" s="68">
        <v>918357</v>
      </c>
      <c r="F60" s="68">
        <f t="shared" si="0"/>
        <v>535783386</v>
      </c>
      <c r="G60" s="79">
        <f t="shared" si="1"/>
        <v>1.5741799999999999</v>
      </c>
      <c r="H60" s="68">
        <v>843420</v>
      </c>
      <c r="I60" s="68">
        <f t="shared" si="4"/>
        <v>841974.34077774</v>
      </c>
      <c r="J60" s="69">
        <v>307.64</v>
      </c>
      <c r="K60" s="68">
        <f t="shared" si="2"/>
        <v>1741592</v>
      </c>
      <c r="L60" s="68">
        <f t="shared" si="3"/>
        <v>2742</v>
      </c>
      <c r="M60" s="68"/>
      <c r="N60" s="94">
        <f>Table1061[[#This Row],[Excess Levy Ammount]]-Table1061[[#This Row],[Certified Levy Amount]]</f>
        <v>-1445.6592222600011</v>
      </c>
      <c r="O60" s="68"/>
      <c r="P60" s="79"/>
      <c r="Q60" s="69"/>
    </row>
    <row r="61" spans="2:17" ht="16.5">
      <c r="B61" s="66" t="s">
        <v>125</v>
      </c>
      <c r="C61" s="66" t="s">
        <v>709</v>
      </c>
      <c r="D61" s="68">
        <v>847838824</v>
      </c>
      <c r="E61" s="68">
        <v>0</v>
      </c>
      <c r="F61" s="68">
        <f t="shared" si="0"/>
        <v>847838824</v>
      </c>
      <c r="G61" s="79">
        <f t="shared" si="1"/>
        <v>2.8711099999999998</v>
      </c>
      <c r="H61" s="68">
        <v>2434238</v>
      </c>
      <c r="I61" s="68">
        <f t="shared" si="4"/>
        <v>2434238</v>
      </c>
      <c r="J61" s="69">
        <v>2424.09</v>
      </c>
      <c r="K61" s="68">
        <f t="shared" si="2"/>
        <v>349756</v>
      </c>
      <c r="L61" s="68">
        <f t="shared" si="3"/>
        <v>1004</v>
      </c>
      <c r="M61" s="68"/>
      <c r="N61" s="94">
        <f>Table1061[[#This Row],[Excess Levy Ammount]]-Table1061[[#This Row],[Certified Levy Amount]]</f>
        <v>0</v>
      </c>
      <c r="O61" s="68"/>
      <c r="P61" s="79"/>
      <c r="Q61" s="69"/>
    </row>
    <row r="62" spans="2:17" ht="16.5">
      <c r="B62" s="66" t="s">
        <v>127</v>
      </c>
      <c r="C62" s="66" t="s">
        <v>710</v>
      </c>
      <c r="D62" s="68">
        <v>6475247839</v>
      </c>
      <c r="E62" s="68">
        <v>0</v>
      </c>
      <c r="F62" s="68">
        <f t="shared" si="0"/>
        <v>6475247839</v>
      </c>
      <c r="G62" s="79">
        <f t="shared" si="1"/>
        <v>1.30688</v>
      </c>
      <c r="H62" s="68">
        <v>8462372</v>
      </c>
      <c r="I62" s="68">
        <f t="shared" si="4"/>
        <v>8462372</v>
      </c>
      <c r="J62" s="69">
        <v>3034.06</v>
      </c>
      <c r="K62" s="68">
        <f t="shared" si="2"/>
        <v>2134186</v>
      </c>
      <c r="L62" s="68">
        <f t="shared" si="3"/>
        <v>2789</v>
      </c>
      <c r="M62" s="68"/>
      <c r="N62" s="94">
        <f>Table1061[[#This Row],[Excess Levy Ammount]]-Table1061[[#This Row],[Certified Levy Amount]]</f>
        <v>0</v>
      </c>
      <c r="O62" s="68"/>
      <c r="P62" s="79"/>
      <c r="Q62" s="69"/>
    </row>
    <row r="63" spans="2:17" ht="16.5">
      <c r="B63" s="66" t="s">
        <v>129</v>
      </c>
      <c r="C63" s="66" t="s">
        <v>711</v>
      </c>
      <c r="D63" s="68">
        <v>541502684</v>
      </c>
      <c r="E63" s="68">
        <v>0</v>
      </c>
      <c r="F63" s="68">
        <f t="shared" si="0"/>
        <v>541502684</v>
      </c>
      <c r="G63" s="79">
        <f t="shared" si="1"/>
        <v>2.15862</v>
      </c>
      <c r="H63" s="68">
        <v>1168901</v>
      </c>
      <c r="I63" s="68">
        <f t="shared" si="4"/>
        <v>1168901</v>
      </c>
      <c r="J63" s="69">
        <v>897.32</v>
      </c>
      <c r="K63" s="68">
        <f t="shared" si="2"/>
        <v>603467</v>
      </c>
      <c r="L63" s="68">
        <f t="shared" si="3"/>
        <v>1303</v>
      </c>
      <c r="M63" s="68"/>
      <c r="N63" s="94">
        <f>Table1061[[#This Row],[Excess Levy Ammount]]-Table1061[[#This Row],[Certified Levy Amount]]</f>
        <v>0</v>
      </c>
      <c r="O63" s="68"/>
      <c r="P63" s="79"/>
      <c r="Q63" s="69"/>
    </row>
    <row r="64" spans="2:17" ht="16.5">
      <c r="B64" s="66" t="s">
        <v>131</v>
      </c>
      <c r="C64" s="66" t="s">
        <v>1044</v>
      </c>
      <c r="D64" s="68">
        <v>240174372</v>
      </c>
      <c r="E64" s="68">
        <v>0</v>
      </c>
      <c r="F64" s="68">
        <f t="shared" si="0"/>
        <v>240174372</v>
      </c>
      <c r="G64" s="79">
        <f t="shared" si="1"/>
        <v>1.52522</v>
      </c>
      <c r="H64" s="68">
        <v>366318</v>
      </c>
      <c r="I64" s="68">
        <f t="shared" si="4"/>
        <v>366318</v>
      </c>
      <c r="J64" s="69">
        <v>218.09</v>
      </c>
      <c r="K64" s="68">
        <f t="shared" si="2"/>
        <v>1101263</v>
      </c>
      <c r="L64" s="68">
        <f t="shared" si="3"/>
        <v>1680</v>
      </c>
      <c r="M64" s="68"/>
      <c r="N64" s="94">
        <f>Table1061[[#This Row],[Excess Levy Ammount]]-Table1061[[#This Row],[Certified Levy Amount]]</f>
        <v>0</v>
      </c>
      <c r="O64" s="68"/>
      <c r="P64" s="79"/>
      <c r="Q64" s="69"/>
    </row>
    <row r="65" spans="2:17" ht="16.5">
      <c r="B65" s="66" t="s">
        <v>133</v>
      </c>
      <c r="C65" s="66" t="s">
        <v>713</v>
      </c>
      <c r="D65" s="68">
        <v>261993135</v>
      </c>
      <c r="E65" s="68">
        <v>0</v>
      </c>
      <c r="F65" s="68">
        <f t="shared" si="0"/>
        <v>261993135</v>
      </c>
      <c r="G65" s="79">
        <f t="shared" si="1"/>
        <v>2.38428</v>
      </c>
      <c r="H65" s="68">
        <v>624665.72</v>
      </c>
      <c r="I65" s="68">
        <f t="shared" si="4"/>
        <v>624665.72</v>
      </c>
      <c r="J65" s="69">
        <v>544.34</v>
      </c>
      <c r="K65" s="68">
        <f t="shared" si="2"/>
        <v>481304</v>
      </c>
      <c r="L65" s="68">
        <f t="shared" si="3"/>
        <v>1148</v>
      </c>
      <c r="M65" s="68"/>
      <c r="N65" s="94">
        <f>Table1061[[#This Row],[Excess Levy Ammount]]-Table1061[[#This Row],[Certified Levy Amount]]</f>
        <v>0</v>
      </c>
      <c r="O65" s="68"/>
      <c r="P65" s="79"/>
      <c r="Q65" s="69"/>
    </row>
    <row r="66" spans="2:17" ht="16.5">
      <c r="B66" s="66" t="s">
        <v>135</v>
      </c>
      <c r="C66" s="66" t="s">
        <v>714</v>
      </c>
      <c r="D66" s="68">
        <v>851315754</v>
      </c>
      <c r="E66" s="68">
        <v>0</v>
      </c>
      <c r="F66" s="68">
        <f t="shared" si="0"/>
        <v>851315754</v>
      </c>
      <c r="G66" s="79">
        <f t="shared" si="1"/>
        <v>1.60927</v>
      </c>
      <c r="H66" s="68">
        <v>1370000</v>
      </c>
      <c r="I66" s="68">
        <f t="shared" si="4"/>
        <v>1370000</v>
      </c>
      <c r="J66" s="69">
        <v>1723.47</v>
      </c>
      <c r="K66" s="68">
        <f t="shared" si="2"/>
        <v>493954</v>
      </c>
      <c r="L66" s="68">
        <f t="shared" si="3"/>
        <v>795</v>
      </c>
      <c r="M66" s="68"/>
      <c r="N66" s="94">
        <f>Table1061[[#This Row],[Excess Levy Ammount]]-Table1061[[#This Row],[Certified Levy Amount]]</f>
        <v>0</v>
      </c>
      <c r="O66" s="68"/>
      <c r="P66" s="79"/>
      <c r="Q66" s="69"/>
    </row>
    <row r="67" spans="2:17" ht="16.5">
      <c r="B67" s="66" t="s">
        <v>137</v>
      </c>
      <c r="C67" s="66" t="s">
        <v>715</v>
      </c>
      <c r="D67" s="68">
        <v>5025638112</v>
      </c>
      <c r="E67" s="68">
        <v>0</v>
      </c>
      <c r="F67" s="68">
        <f t="shared" ref="F67:F130" si="5">D67+E67</f>
        <v>5025638112</v>
      </c>
      <c r="G67" s="79">
        <f t="shared" ref="G67:G130" si="6">ROUND((H67/F67)*1000,5)</f>
        <v>1.41154</v>
      </c>
      <c r="H67" s="68">
        <v>7093914</v>
      </c>
      <c r="I67" s="68">
        <f t="shared" ref="I67:I130" si="7">H67-(E67*G67)/1000</f>
        <v>7093914</v>
      </c>
      <c r="J67" s="69">
        <v>8755.6299999999992</v>
      </c>
      <c r="K67" s="68">
        <f t="shared" ref="K67:K130" si="8">ROUND(F67/J67,0)</f>
        <v>573989</v>
      </c>
      <c r="L67" s="68">
        <f t="shared" ref="L67:L130" si="9">ROUND(H67/J67,0)</f>
        <v>810</v>
      </c>
      <c r="M67" s="68"/>
      <c r="N67" s="94">
        <f>Table1061[[#This Row],[Excess Levy Ammount]]-Table1061[[#This Row],[Certified Levy Amount]]</f>
        <v>0</v>
      </c>
      <c r="O67" s="68"/>
      <c r="P67" s="79"/>
      <c r="Q67" s="69"/>
    </row>
    <row r="68" spans="2:17" ht="16.5">
      <c r="B68" s="66" t="s">
        <v>139</v>
      </c>
      <c r="C68" s="66" t="s">
        <v>716</v>
      </c>
      <c r="D68" s="68">
        <v>1106364875</v>
      </c>
      <c r="E68" s="68">
        <v>0</v>
      </c>
      <c r="F68" s="68">
        <f t="shared" si="5"/>
        <v>1106364875</v>
      </c>
      <c r="G68" s="79">
        <f t="shared" si="6"/>
        <v>1.7018800000000001</v>
      </c>
      <c r="H68" s="68">
        <v>1882897.36</v>
      </c>
      <c r="I68" s="68">
        <f t="shared" si="7"/>
        <v>1882897.36</v>
      </c>
      <c r="J68" s="69">
        <v>2616.41</v>
      </c>
      <c r="K68" s="68">
        <f t="shared" si="8"/>
        <v>422856</v>
      </c>
      <c r="L68" s="68">
        <f t="shared" si="9"/>
        <v>720</v>
      </c>
      <c r="M68" s="68"/>
      <c r="N68" s="94">
        <f>Table1061[[#This Row],[Excess Levy Ammount]]-Table1061[[#This Row],[Certified Levy Amount]]</f>
        <v>0</v>
      </c>
      <c r="O68" s="68"/>
      <c r="P68" s="79"/>
      <c r="Q68" s="69"/>
    </row>
    <row r="69" spans="2:17" ht="16.5">
      <c r="B69" s="66" t="s">
        <v>141</v>
      </c>
      <c r="C69" s="66" t="s">
        <v>717</v>
      </c>
      <c r="D69" s="68">
        <v>114965899</v>
      </c>
      <c r="E69" s="68">
        <v>0</v>
      </c>
      <c r="F69" s="68">
        <f t="shared" si="5"/>
        <v>114965899</v>
      </c>
      <c r="G69" s="79">
        <f t="shared" si="6"/>
        <v>1.85727</v>
      </c>
      <c r="H69" s="68">
        <v>213522.47</v>
      </c>
      <c r="I69" s="68">
        <f t="shared" si="7"/>
        <v>213522.47</v>
      </c>
      <c r="J69" s="69">
        <v>142.27000000000001</v>
      </c>
      <c r="K69" s="68">
        <f t="shared" si="8"/>
        <v>808083</v>
      </c>
      <c r="L69" s="68">
        <f t="shared" si="9"/>
        <v>1501</v>
      </c>
      <c r="M69" s="68"/>
      <c r="N69" s="94">
        <f>Table1061[[#This Row],[Excess Levy Ammount]]-Table1061[[#This Row],[Certified Levy Amount]]</f>
        <v>0</v>
      </c>
      <c r="O69" s="68"/>
      <c r="P69" s="79"/>
      <c r="Q69" s="69"/>
    </row>
    <row r="70" spans="2:17" ht="16.5">
      <c r="B70" s="66" t="s">
        <v>143</v>
      </c>
      <c r="C70" s="66" t="s">
        <v>718</v>
      </c>
      <c r="D70" s="68">
        <v>335515932</v>
      </c>
      <c r="E70" s="68">
        <v>27793</v>
      </c>
      <c r="F70" s="68">
        <f t="shared" si="5"/>
        <v>335543725</v>
      </c>
      <c r="G70" s="79">
        <f t="shared" si="6"/>
        <v>2.5192199999999998</v>
      </c>
      <c r="H70" s="68">
        <v>845307</v>
      </c>
      <c r="I70" s="68">
        <f t="shared" si="7"/>
        <v>845236.98331854003</v>
      </c>
      <c r="J70" s="69">
        <v>683.75</v>
      </c>
      <c r="K70" s="68">
        <f t="shared" si="8"/>
        <v>490740</v>
      </c>
      <c r="L70" s="68">
        <f t="shared" si="9"/>
        <v>1236</v>
      </c>
      <c r="M70" s="68"/>
      <c r="N70" s="94">
        <f>Table1061[[#This Row],[Excess Levy Ammount]]-Table1061[[#This Row],[Certified Levy Amount]]</f>
        <v>-70.016681459965184</v>
      </c>
      <c r="O70" s="68"/>
      <c r="P70" s="79"/>
      <c r="Q70" s="69"/>
    </row>
    <row r="71" spans="2:17" ht="16.5">
      <c r="B71" s="66" t="s">
        <v>145</v>
      </c>
      <c r="C71" s="66" t="s">
        <v>722</v>
      </c>
      <c r="D71" s="68">
        <v>1749799615</v>
      </c>
      <c r="E71" s="68">
        <v>8764914</v>
      </c>
      <c r="F71" s="68">
        <f t="shared" si="5"/>
        <v>1758564529</v>
      </c>
      <c r="G71" s="79">
        <f t="shared" si="6"/>
        <v>2.5</v>
      </c>
      <c r="H71" s="68">
        <v>4396406</v>
      </c>
      <c r="I71" s="68">
        <f t="shared" si="7"/>
        <v>4374493.7149999999</v>
      </c>
      <c r="J71" s="69">
        <v>3223.93</v>
      </c>
      <c r="K71" s="68">
        <f t="shared" si="8"/>
        <v>545472</v>
      </c>
      <c r="L71" s="68">
        <f t="shared" si="9"/>
        <v>1364</v>
      </c>
      <c r="M71" s="68"/>
      <c r="N71" s="94">
        <f>Table1061[[#This Row],[Excess Levy Ammount]]-Table1061[[#This Row],[Certified Levy Amount]]</f>
        <v>-21912.285000000149</v>
      </c>
      <c r="O71" s="68"/>
      <c r="P71" s="79"/>
      <c r="Q71" s="69"/>
    </row>
    <row r="72" spans="2:17" ht="16.5">
      <c r="B72" s="66" t="s">
        <v>147</v>
      </c>
      <c r="C72" s="66" t="s">
        <v>723</v>
      </c>
      <c r="D72" s="68">
        <v>812242469</v>
      </c>
      <c r="E72" s="68">
        <v>32120199</v>
      </c>
      <c r="F72" s="68">
        <f t="shared" si="5"/>
        <v>844362668</v>
      </c>
      <c r="G72" s="79">
        <f t="shared" si="6"/>
        <v>2.5</v>
      </c>
      <c r="H72" s="68">
        <v>2110907</v>
      </c>
      <c r="I72" s="68">
        <f t="shared" si="7"/>
        <v>2030606.5024999999</v>
      </c>
      <c r="J72" s="69">
        <v>1599.55</v>
      </c>
      <c r="K72" s="68">
        <f t="shared" si="8"/>
        <v>527875</v>
      </c>
      <c r="L72" s="68">
        <f t="shared" si="9"/>
        <v>1320</v>
      </c>
      <c r="M72" s="68"/>
      <c r="N72" s="94">
        <f>Table1061[[#This Row],[Excess Levy Ammount]]-Table1061[[#This Row],[Certified Levy Amount]]</f>
        <v>-80300.497500000056</v>
      </c>
      <c r="O72" s="68"/>
      <c r="P72" s="79"/>
      <c r="Q72" s="69"/>
    </row>
    <row r="73" spans="2:17" ht="16.5">
      <c r="B73" s="66" t="s">
        <v>149</v>
      </c>
      <c r="C73" s="66" t="s">
        <v>724</v>
      </c>
      <c r="D73" s="68">
        <v>2589101222</v>
      </c>
      <c r="E73" s="68">
        <v>11132722</v>
      </c>
      <c r="F73" s="68">
        <f t="shared" si="5"/>
        <v>2600233944</v>
      </c>
      <c r="G73" s="79">
        <f t="shared" si="6"/>
        <v>0.77512000000000003</v>
      </c>
      <c r="H73" s="68">
        <v>2015500</v>
      </c>
      <c r="I73" s="68">
        <f t="shared" si="7"/>
        <v>2006870.80452336</v>
      </c>
      <c r="J73" s="69">
        <v>735.16</v>
      </c>
      <c r="K73" s="68">
        <f t="shared" si="8"/>
        <v>3536963</v>
      </c>
      <c r="L73" s="68">
        <f t="shared" si="9"/>
        <v>2742</v>
      </c>
      <c r="M73" s="68"/>
      <c r="N73" s="94">
        <f>Table1061[[#This Row],[Excess Levy Ammount]]-Table1061[[#This Row],[Certified Levy Amount]]</f>
        <v>-8629.1954766400158</v>
      </c>
      <c r="O73" s="68"/>
      <c r="P73" s="79"/>
      <c r="Q73" s="69"/>
    </row>
    <row r="74" spans="2:17" ht="16.5">
      <c r="B74" s="66" t="s">
        <v>151</v>
      </c>
      <c r="C74" s="66" t="s">
        <v>1043</v>
      </c>
      <c r="D74" s="68">
        <v>376445283</v>
      </c>
      <c r="E74" s="68">
        <v>3870198</v>
      </c>
      <c r="F74" s="68">
        <f t="shared" si="5"/>
        <v>380315481</v>
      </c>
      <c r="G74" s="79">
        <f t="shared" si="6"/>
        <v>2.4661900000000001</v>
      </c>
      <c r="H74" s="68">
        <v>937930</v>
      </c>
      <c r="I74" s="68">
        <f t="shared" si="7"/>
        <v>928385.35639437998</v>
      </c>
      <c r="J74" s="69">
        <v>424.55</v>
      </c>
      <c r="K74" s="68">
        <f t="shared" si="8"/>
        <v>895808</v>
      </c>
      <c r="L74" s="68">
        <f t="shared" si="9"/>
        <v>2209</v>
      </c>
      <c r="M74" s="68"/>
      <c r="N74" s="94">
        <f>Table1061[[#This Row],[Excess Levy Ammount]]-Table1061[[#This Row],[Certified Levy Amount]]</f>
        <v>-9544.6436056200182</v>
      </c>
      <c r="O74" s="68"/>
      <c r="P74" s="79"/>
      <c r="Q74" s="69"/>
    </row>
    <row r="75" spans="2:17" ht="16.5">
      <c r="B75" s="66" t="s">
        <v>153</v>
      </c>
      <c r="C75" s="66" t="s">
        <v>726</v>
      </c>
      <c r="D75" s="68">
        <v>981882134</v>
      </c>
      <c r="E75" s="68">
        <v>37751954</v>
      </c>
      <c r="F75" s="68">
        <f t="shared" si="5"/>
        <v>1019634088</v>
      </c>
      <c r="G75" s="79">
        <f t="shared" si="6"/>
        <v>2.2926899999999999</v>
      </c>
      <c r="H75" s="68">
        <v>2337700</v>
      </c>
      <c r="I75" s="68">
        <f t="shared" si="7"/>
        <v>2251146.47258374</v>
      </c>
      <c r="J75" s="69">
        <v>1423.3</v>
      </c>
      <c r="K75" s="68">
        <f t="shared" si="8"/>
        <v>716387</v>
      </c>
      <c r="L75" s="68">
        <f t="shared" si="9"/>
        <v>1642</v>
      </c>
      <c r="M75" s="68"/>
      <c r="N75" s="94">
        <f>Table1061[[#This Row],[Excess Levy Ammount]]-Table1061[[#This Row],[Certified Levy Amount]]</f>
        <v>-86553.527416259982</v>
      </c>
      <c r="O75" s="68"/>
      <c r="P75" s="79"/>
      <c r="Q75" s="69"/>
    </row>
    <row r="76" spans="2:17" ht="16.5">
      <c r="B76" s="66" t="s">
        <v>155</v>
      </c>
      <c r="C76" s="66" t="s">
        <v>727</v>
      </c>
      <c r="D76" s="68">
        <v>1183702282</v>
      </c>
      <c r="E76" s="68">
        <v>26443965</v>
      </c>
      <c r="F76" s="68">
        <f t="shared" si="5"/>
        <v>1210146247</v>
      </c>
      <c r="G76" s="79">
        <f t="shared" si="6"/>
        <v>2.29373</v>
      </c>
      <c r="H76" s="68">
        <v>2775749</v>
      </c>
      <c r="I76" s="68">
        <f t="shared" si="7"/>
        <v>2715093.6841605501</v>
      </c>
      <c r="J76" s="69">
        <v>1472.82</v>
      </c>
      <c r="K76" s="68">
        <f t="shared" si="8"/>
        <v>821653</v>
      </c>
      <c r="L76" s="68">
        <f t="shared" si="9"/>
        <v>1885</v>
      </c>
      <c r="M76" s="68"/>
      <c r="N76" s="94">
        <f>Table1061[[#This Row],[Excess Levy Ammount]]-Table1061[[#This Row],[Certified Levy Amount]]</f>
        <v>-60655.315839449875</v>
      </c>
      <c r="O76" s="68"/>
      <c r="P76" s="79"/>
      <c r="Q76" s="69"/>
    </row>
    <row r="77" spans="2:17" ht="16.5">
      <c r="B77" s="66" t="s">
        <v>157</v>
      </c>
      <c r="C77" s="66" t="s">
        <v>728</v>
      </c>
      <c r="D77" s="68">
        <v>14240647</v>
      </c>
      <c r="E77" s="68">
        <v>3712817</v>
      </c>
      <c r="F77" s="68">
        <f t="shared" si="5"/>
        <v>17953464</v>
      </c>
      <c r="G77" s="79">
        <f t="shared" si="6"/>
        <v>2.0051800000000002</v>
      </c>
      <c r="H77" s="68">
        <v>36000</v>
      </c>
      <c r="I77" s="68">
        <f t="shared" si="7"/>
        <v>28555.133607939999</v>
      </c>
      <c r="J77" s="69">
        <v>170.17</v>
      </c>
      <c r="K77" s="68">
        <f t="shared" si="8"/>
        <v>105503</v>
      </c>
      <c r="L77" s="68">
        <f t="shared" si="9"/>
        <v>212</v>
      </c>
      <c r="M77" s="68"/>
      <c r="N77" s="94">
        <f>Table1061[[#This Row],[Excess Levy Ammount]]-Table1061[[#This Row],[Certified Levy Amount]]</f>
        <v>-7444.8663920600011</v>
      </c>
      <c r="O77" s="68"/>
      <c r="P77" s="79"/>
      <c r="Q77" s="69"/>
    </row>
    <row r="78" spans="2:17" ht="16.5">
      <c r="B78" s="66" t="s">
        <v>159</v>
      </c>
      <c r="C78" s="66" t="s">
        <v>729</v>
      </c>
      <c r="D78" s="68">
        <v>113864878</v>
      </c>
      <c r="E78" s="68">
        <v>56312180</v>
      </c>
      <c r="F78" s="68">
        <f t="shared" si="5"/>
        <v>170177058</v>
      </c>
      <c r="G78" s="79">
        <f t="shared" si="6"/>
        <v>1.94767</v>
      </c>
      <c r="H78" s="68">
        <v>331448</v>
      </c>
      <c r="I78" s="68">
        <f t="shared" si="7"/>
        <v>221770.45637939998</v>
      </c>
      <c r="J78" s="69">
        <v>185.1</v>
      </c>
      <c r="K78" s="68">
        <f t="shared" si="8"/>
        <v>919379</v>
      </c>
      <c r="L78" s="68">
        <f t="shared" si="9"/>
        <v>1791</v>
      </c>
      <c r="M78" s="68"/>
      <c r="N78" s="94">
        <f>Table1061[[#This Row],[Excess Levy Ammount]]-Table1061[[#This Row],[Certified Levy Amount]]</f>
        <v>-109677.54362060002</v>
      </c>
      <c r="O78" s="68"/>
      <c r="P78" s="79"/>
      <c r="Q78" s="69"/>
    </row>
    <row r="79" spans="2:17" ht="16.5">
      <c r="B79" s="66" t="s">
        <v>161</v>
      </c>
      <c r="C79" s="66" t="s">
        <v>730</v>
      </c>
      <c r="D79" s="68">
        <v>239868844</v>
      </c>
      <c r="E79" s="68">
        <v>9791333</v>
      </c>
      <c r="F79" s="68">
        <f t="shared" si="5"/>
        <v>249660177</v>
      </c>
      <c r="G79" s="79">
        <f t="shared" si="6"/>
        <v>2.5</v>
      </c>
      <c r="H79" s="68">
        <v>624150</v>
      </c>
      <c r="I79" s="68">
        <f t="shared" si="7"/>
        <v>599671.66749999998</v>
      </c>
      <c r="J79" s="69">
        <v>284.89999999999998</v>
      </c>
      <c r="K79" s="68">
        <f t="shared" si="8"/>
        <v>876308</v>
      </c>
      <c r="L79" s="68">
        <f t="shared" si="9"/>
        <v>2191</v>
      </c>
      <c r="M79" s="68"/>
      <c r="N79" s="94">
        <f>Table1061[[#This Row],[Excess Levy Ammount]]-Table1061[[#This Row],[Certified Levy Amount]]</f>
        <v>-24478.332500000019</v>
      </c>
      <c r="O79" s="68"/>
      <c r="P79" s="79"/>
      <c r="Q79" s="69"/>
    </row>
    <row r="80" spans="2:17" ht="16.5">
      <c r="B80" s="66" t="s">
        <v>163</v>
      </c>
      <c r="C80" s="66" t="s">
        <v>731</v>
      </c>
      <c r="D80" s="68">
        <v>61025729</v>
      </c>
      <c r="E80" s="68">
        <v>984727</v>
      </c>
      <c r="F80" s="68">
        <f t="shared" si="5"/>
        <v>62010456</v>
      </c>
      <c r="G80" s="79">
        <f t="shared" si="6"/>
        <v>1.3385</v>
      </c>
      <c r="H80" s="68">
        <v>83001</v>
      </c>
      <c r="I80" s="68">
        <f t="shared" si="7"/>
        <v>81682.942910500002</v>
      </c>
      <c r="J80" s="69">
        <v>82.78</v>
      </c>
      <c r="K80" s="68">
        <f t="shared" si="8"/>
        <v>749099</v>
      </c>
      <c r="L80" s="68">
        <f t="shared" si="9"/>
        <v>1003</v>
      </c>
      <c r="M80" s="68"/>
      <c r="N80" s="94">
        <f>Table1061[[#This Row],[Excess Levy Ammount]]-Table1061[[#This Row],[Certified Levy Amount]]</f>
        <v>-1318.0570894999983</v>
      </c>
      <c r="O80" s="68"/>
      <c r="P80" s="79"/>
      <c r="Q80" s="69"/>
    </row>
    <row r="81" spans="2:17" ht="16.5">
      <c r="B81" s="66" t="s">
        <v>165</v>
      </c>
      <c r="C81" s="66" t="s">
        <v>732</v>
      </c>
      <c r="D81" s="68">
        <v>102227505</v>
      </c>
      <c r="E81" s="68">
        <v>19804064</v>
      </c>
      <c r="F81" s="68">
        <f t="shared" si="5"/>
        <v>122031569</v>
      </c>
      <c r="G81" s="79">
        <f t="shared" si="6"/>
        <v>2.5</v>
      </c>
      <c r="H81" s="68">
        <v>305079</v>
      </c>
      <c r="I81" s="68">
        <f t="shared" si="7"/>
        <v>255568.84</v>
      </c>
      <c r="J81" s="69">
        <v>154.03</v>
      </c>
      <c r="K81" s="68">
        <f t="shared" si="8"/>
        <v>792258</v>
      </c>
      <c r="L81" s="68">
        <f t="shared" si="9"/>
        <v>1981</v>
      </c>
      <c r="M81" s="68"/>
      <c r="N81" s="94">
        <f>Table1061[[#This Row],[Excess Levy Ammount]]-Table1061[[#This Row],[Certified Levy Amount]]</f>
        <v>-49510.16</v>
      </c>
      <c r="O81" s="68"/>
      <c r="P81" s="79"/>
      <c r="Q81" s="69"/>
    </row>
    <row r="82" spans="2:17" ht="16.5">
      <c r="B82" s="66" t="s">
        <v>167</v>
      </c>
      <c r="C82" s="66" t="s">
        <v>733</v>
      </c>
      <c r="D82" s="68">
        <v>964865204</v>
      </c>
      <c r="E82" s="68">
        <v>19001878</v>
      </c>
      <c r="F82" s="68">
        <f t="shared" si="5"/>
        <v>983867082</v>
      </c>
      <c r="G82" s="79">
        <f t="shared" si="6"/>
        <v>1.6708499999999999</v>
      </c>
      <c r="H82" s="68">
        <v>1643895</v>
      </c>
      <c r="I82" s="68">
        <f t="shared" si="7"/>
        <v>1612145.7121437001</v>
      </c>
      <c r="J82" s="69">
        <v>612.74</v>
      </c>
      <c r="K82" s="68">
        <f t="shared" si="8"/>
        <v>1605684</v>
      </c>
      <c r="L82" s="68">
        <f t="shared" si="9"/>
        <v>2683</v>
      </c>
      <c r="M82" s="68"/>
      <c r="N82" s="94">
        <f>Table1061[[#This Row],[Excess Levy Ammount]]-Table1061[[#This Row],[Certified Levy Amount]]</f>
        <v>-31749.287856299896</v>
      </c>
      <c r="O82" s="68"/>
      <c r="P82" s="79"/>
      <c r="Q82" s="69"/>
    </row>
    <row r="83" spans="2:17" ht="16.5">
      <c r="B83" s="66" t="s">
        <v>169</v>
      </c>
      <c r="C83" s="66" t="s">
        <v>734</v>
      </c>
      <c r="D83" s="68">
        <v>225880581</v>
      </c>
      <c r="E83" s="68">
        <v>18193536</v>
      </c>
      <c r="F83" s="68">
        <f t="shared" si="5"/>
        <v>244074117</v>
      </c>
      <c r="G83" s="79">
        <f t="shared" si="6"/>
        <v>1.6388499999999999</v>
      </c>
      <c r="H83" s="68">
        <v>400000</v>
      </c>
      <c r="I83" s="68">
        <f t="shared" si="7"/>
        <v>370183.52352639998</v>
      </c>
      <c r="J83" s="69">
        <v>287.22000000000003</v>
      </c>
      <c r="K83" s="68">
        <f t="shared" si="8"/>
        <v>849781</v>
      </c>
      <c r="L83" s="68">
        <f t="shared" si="9"/>
        <v>1393</v>
      </c>
      <c r="M83" s="68"/>
      <c r="N83" s="94">
        <f>Table1061[[#This Row],[Excess Levy Ammount]]-Table1061[[#This Row],[Certified Levy Amount]]</f>
        <v>-29816.476473600022</v>
      </c>
      <c r="O83" s="68"/>
      <c r="P83" s="79"/>
      <c r="Q83" s="69"/>
    </row>
    <row r="84" spans="2:17" ht="16.5">
      <c r="B84" s="66" t="s">
        <v>171</v>
      </c>
      <c r="C84" s="66" t="s">
        <v>738</v>
      </c>
      <c r="D84" s="68">
        <v>5134629410</v>
      </c>
      <c r="E84" s="68">
        <v>392735</v>
      </c>
      <c r="F84" s="68">
        <f t="shared" si="5"/>
        <v>5135022145</v>
      </c>
      <c r="G84" s="79">
        <f t="shared" si="6"/>
        <v>2.2200500000000001</v>
      </c>
      <c r="H84" s="68">
        <v>11400000</v>
      </c>
      <c r="I84" s="68">
        <f t="shared" si="7"/>
        <v>11399128.10866325</v>
      </c>
      <c r="J84" s="69">
        <v>5852.78</v>
      </c>
      <c r="K84" s="68">
        <f t="shared" si="8"/>
        <v>877365</v>
      </c>
      <c r="L84" s="68">
        <f t="shared" si="9"/>
        <v>1948</v>
      </c>
      <c r="M84" s="68"/>
      <c r="N84" s="94">
        <f>Table1061[[#This Row],[Excess Levy Ammount]]-Table1061[[#This Row],[Certified Levy Amount]]</f>
        <v>-871.89133675023913</v>
      </c>
      <c r="O84" s="68"/>
      <c r="P84" s="79"/>
      <c r="Q84" s="69"/>
    </row>
    <row r="85" spans="2:17" ht="16.5">
      <c r="B85" s="66" t="s">
        <v>173</v>
      </c>
      <c r="C85" s="66" t="s">
        <v>739</v>
      </c>
      <c r="D85" s="68">
        <v>2954711694</v>
      </c>
      <c r="E85" s="68">
        <v>1019807</v>
      </c>
      <c r="F85" s="68">
        <f t="shared" si="5"/>
        <v>2955731501</v>
      </c>
      <c r="G85" s="79">
        <f t="shared" si="6"/>
        <v>0.82550999999999997</v>
      </c>
      <c r="H85" s="68">
        <v>2440000</v>
      </c>
      <c r="I85" s="68">
        <f t="shared" si="7"/>
        <v>2439158.13912343</v>
      </c>
      <c r="J85" s="69">
        <v>1021.86</v>
      </c>
      <c r="K85" s="68">
        <f t="shared" si="8"/>
        <v>2892501</v>
      </c>
      <c r="L85" s="68">
        <f t="shared" si="9"/>
        <v>2388</v>
      </c>
      <c r="M85" s="68"/>
      <c r="N85" s="94">
        <f>Table1061[[#This Row],[Excess Levy Ammount]]-Table1061[[#This Row],[Certified Levy Amount]]</f>
        <v>-841.86087656999007</v>
      </c>
      <c r="O85" s="68"/>
      <c r="P85" s="79"/>
      <c r="Q85" s="69"/>
    </row>
    <row r="86" spans="2:17" ht="16.5">
      <c r="B86" s="66" t="s">
        <v>175</v>
      </c>
      <c r="C86" s="66" t="s">
        <v>740</v>
      </c>
      <c r="D86" s="68">
        <v>5847515660</v>
      </c>
      <c r="E86" s="68">
        <v>2353692</v>
      </c>
      <c r="F86" s="68">
        <f t="shared" si="5"/>
        <v>5849869352</v>
      </c>
      <c r="G86" s="79">
        <f t="shared" si="6"/>
        <v>0.60104999999999997</v>
      </c>
      <c r="H86" s="68">
        <v>3516049</v>
      </c>
      <c r="I86" s="68">
        <f t="shared" si="7"/>
        <v>3514634.3134233998</v>
      </c>
      <c r="J86" s="69">
        <v>1282.49</v>
      </c>
      <c r="K86" s="68">
        <f t="shared" si="8"/>
        <v>4561337</v>
      </c>
      <c r="L86" s="68">
        <f t="shared" si="9"/>
        <v>2742</v>
      </c>
      <c r="M86" s="68"/>
      <c r="N86" s="94">
        <f>Table1061[[#This Row],[Excess Levy Ammount]]-Table1061[[#This Row],[Certified Levy Amount]]</f>
        <v>-1414.6865766001865</v>
      </c>
      <c r="O86" s="68"/>
      <c r="P86" s="79"/>
      <c r="Q86" s="69"/>
    </row>
    <row r="87" spans="2:17" ht="16.5">
      <c r="B87" s="66" t="s">
        <v>177</v>
      </c>
      <c r="C87" s="66" t="s">
        <v>744</v>
      </c>
      <c r="D87" s="68">
        <v>13152423</v>
      </c>
      <c r="E87" s="68">
        <v>37247311</v>
      </c>
      <c r="F87" s="68">
        <f t="shared" si="5"/>
        <v>50399734</v>
      </c>
      <c r="G87" s="79">
        <f t="shared" si="6"/>
        <v>1.4881</v>
      </c>
      <c r="H87" s="68">
        <v>75000</v>
      </c>
      <c r="I87" s="68">
        <f t="shared" si="7"/>
        <v>19572.2765009</v>
      </c>
      <c r="J87" s="69">
        <v>50.07</v>
      </c>
      <c r="K87" s="68">
        <f t="shared" si="8"/>
        <v>1006585</v>
      </c>
      <c r="L87" s="68">
        <f t="shared" si="9"/>
        <v>1498</v>
      </c>
      <c r="M87" s="68"/>
      <c r="N87" s="94">
        <f>Table1061[[#This Row],[Excess Levy Ammount]]-Table1061[[#This Row],[Certified Levy Amount]]</f>
        <v>-55427.7234991</v>
      </c>
      <c r="O87" s="68"/>
      <c r="P87" s="79"/>
      <c r="Q87" s="69"/>
    </row>
    <row r="88" spans="2:17" ht="16.5">
      <c r="B88" s="66" t="s">
        <v>179</v>
      </c>
      <c r="C88" s="66" t="s">
        <v>745</v>
      </c>
      <c r="D88" s="68">
        <v>327726745</v>
      </c>
      <c r="E88" s="68">
        <v>9440624</v>
      </c>
      <c r="F88" s="68">
        <f t="shared" si="5"/>
        <v>337167369</v>
      </c>
      <c r="G88" s="79">
        <f t="shared" si="6"/>
        <v>0.97150999999999998</v>
      </c>
      <c r="H88" s="68">
        <v>327561.46000000002</v>
      </c>
      <c r="I88" s="68">
        <f t="shared" si="7"/>
        <v>318389.79937776003</v>
      </c>
      <c r="J88" s="69">
        <v>108.65</v>
      </c>
      <c r="K88" s="68">
        <f t="shared" si="8"/>
        <v>3103243</v>
      </c>
      <c r="L88" s="68">
        <f t="shared" si="9"/>
        <v>3015</v>
      </c>
      <c r="M88" s="68"/>
      <c r="N88" s="94">
        <f>Table1061[[#This Row],[Excess Levy Ammount]]-Table1061[[#This Row],[Certified Levy Amount]]</f>
        <v>-9171.660622239986</v>
      </c>
      <c r="O88" s="68"/>
      <c r="P88" s="79"/>
      <c r="Q88" s="69"/>
    </row>
    <row r="89" spans="2:17" ht="16.5">
      <c r="B89" s="66" t="s">
        <v>181</v>
      </c>
      <c r="C89" s="66" t="s">
        <v>746</v>
      </c>
      <c r="D89" s="68">
        <v>452263236</v>
      </c>
      <c r="E89" s="68">
        <v>10228266</v>
      </c>
      <c r="F89" s="68">
        <f t="shared" si="5"/>
        <v>462491502</v>
      </c>
      <c r="G89" s="79">
        <f t="shared" si="6"/>
        <v>1.3242700000000001</v>
      </c>
      <c r="H89" s="68">
        <v>612462.43999999994</v>
      </c>
      <c r="I89" s="68">
        <f t="shared" si="7"/>
        <v>598917.45418417989</v>
      </c>
      <c r="J89" s="69">
        <v>627.55999999999995</v>
      </c>
      <c r="K89" s="68">
        <f t="shared" si="8"/>
        <v>736968</v>
      </c>
      <c r="L89" s="68">
        <f t="shared" si="9"/>
        <v>976</v>
      </c>
      <c r="M89" s="68"/>
      <c r="N89" s="94">
        <f>Table1061[[#This Row],[Excess Levy Ammount]]-Table1061[[#This Row],[Certified Levy Amount]]</f>
        <v>-13544.985815820051</v>
      </c>
      <c r="O89" s="68"/>
      <c r="P89" s="79"/>
      <c r="Q89" s="69"/>
    </row>
    <row r="90" spans="2:17" ht="16.5">
      <c r="B90" s="66" t="s">
        <v>183</v>
      </c>
      <c r="C90" s="66" t="s">
        <v>747</v>
      </c>
      <c r="D90" s="68">
        <v>2580491306</v>
      </c>
      <c r="E90" s="68">
        <v>7268229</v>
      </c>
      <c r="F90" s="68">
        <f t="shared" si="5"/>
        <v>2587759535</v>
      </c>
      <c r="G90" s="79">
        <f t="shared" si="6"/>
        <v>0.81215999999999999</v>
      </c>
      <c r="H90" s="68">
        <v>2101671.06</v>
      </c>
      <c r="I90" s="68">
        <f t="shared" si="7"/>
        <v>2095768.09513536</v>
      </c>
      <c r="J90" s="69">
        <v>794.38</v>
      </c>
      <c r="K90" s="68">
        <f t="shared" si="8"/>
        <v>3257584</v>
      </c>
      <c r="L90" s="68">
        <f t="shared" si="9"/>
        <v>2646</v>
      </c>
      <c r="M90" s="68"/>
      <c r="N90" s="94">
        <f>Table1061[[#This Row],[Excess Levy Ammount]]-Table1061[[#This Row],[Certified Levy Amount]]</f>
        <v>-5902.964864640031</v>
      </c>
      <c r="O90" s="68"/>
      <c r="P90" s="79"/>
      <c r="Q90" s="69"/>
    </row>
    <row r="91" spans="2:17" ht="16.5">
      <c r="B91" s="66" t="s">
        <v>185</v>
      </c>
      <c r="C91" s="66" t="s">
        <v>748</v>
      </c>
      <c r="D91" s="68">
        <v>3506426658</v>
      </c>
      <c r="E91" s="68">
        <v>3082565</v>
      </c>
      <c r="F91" s="68">
        <f t="shared" si="5"/>
        <v>3509509223</v>
      </c>
      <c r="G91" s="79">
        <f t="shared" si="6"/>
        <v>0.91303000000000001</v>
      </c>
      <c r="H91" s="68">
        <v>3204275.15</v>
      </c>
      <c r="I91" s="68">
        <f t="shared" si="7"/>
        <v>3201460.6756780497</v>
      </c>
      <c r="J91" s="69">
        <v>1195.25</v>
      </c>
      <c r="K91" s="68">
        <f t="shared" si="8"/>
        <v>2936214</v>
      </c>
      <c r="L91" s="68">
        <f t="shared" si="9"/>
        <v>2681</v>
      </c>
      <c r="M91" s="68"/>
      <c r="N91" s="94">
        <f>Table1061[[#This Row],[Excess Levy Ammount]]-Table1061[[#This Row],[Certified Levy Amount]]</f>
        <v>-2814.474321950227</v>
      </c>
      <c r="O91" s="68"/>
      <c r="P91" s="79"/>
      <c r="Q91" s="69"/>
    </row>
    <row r="92" spans="2:17" ht="16.5">
      <c r="B92" s="66" t="s">
        <v>187</v>
      </c>
      <c r="C92" s="66" t="s">
        <v>752</v>
      </c>
      <c r="D92" s="68">
        <v>275175430385</v>
      </c>
      <c r="E92" s="68">
        <v>152</v>
      </c>
      <c r="F92" s="68">
        <f t="shared" si="5"/>
        <v>275175430537</v>
      </c>
      <c r="G92" s="79">
        <f t="shared" si="6"/>
        <v>0.64681999999999995</v>
      </c>
      <c r="H92" s="68">
        <v>177990203</v>
      </c>
      <c r="I92" s="68">
        <f t="shared" si="7"/>
        <v>177990202.90168336</v>
      </c>
      <c r="J92" s="69">
        <v>54102.01</v>
      </c>
      <c r="K92" s="68">
        <f t="shared" si="8"/>
        <v>5086233</v>
      </c>
      <c r="L92" s="68">
        <f t="shared" si="9"/>
        <v>3290</v>
      </c>
      <c r="M92" s="68"/>
      <c r="N92" s="94">
        <f>Table1061[[#This Row],[Excess Levy Ammount]]-Table1061[[#This Row],[Certified Levy Amount]]</f>
        <v>-9.831663966178894E-2</v>
      </c>
      <c r="O92" s="68"/>
      <c r="P92" s="79"/>
      <c r="Q92" s="69"/>
    </row>
    <row r="93" spans="2:17" ht="16.5">
      <c r="B93" s="66" t="s">
        <v>189</v>
      </c>
      <c r="C93" s="66" t="s">
        <v>753</v>
      </c>
      <c r="D93" s="68">
        <v>20866182008</v>
      </c>
      <c r="E93" s="68">
        <v>24826</v>
      </c>
      <c r="F93" s="68">
        <f t="shared" si="5"/>
        <v>20866206834</v>
      </c>
      <c r="G93" s="79">
        <f t="shared" si="6"/>
        <v>1.5575399999999999</v>
      </c>
      <c r="H93" s="68">
        <v>32500000</v>
      </c>
      <c r="I93" s="68">
        <f t="shared" si="7"/>
        <v>32499961.332511961</v>
      </c>
      <c r="J93" s="69">
        <v>22059.26</v>
      </c>
      <c r="K93" s="68">
        <f t="shared" si="8"/>
        <v>945916</v>
      </c>
      <c r="L93" s="68">
        <f t="shared" si="9"/>
        <v>1473</v>
      </c>
      <c r="M93" s="68"/>
      <c r="N93" s="94">
        <f>Table1061[[#This Row],[Excess Levy Ammount]]-Table1061[[#This Row],[Certified Levy Amount]]</f>
        <v>-38.667488038539886</v>
      </c>
      <c r="O93" s="68"/>
      <c r="P93" s="79"/>
      <c r="Q93" s="69"/>
    </row>
    <row r="94" spans="2:17" ht="16.5">
      <c r="B94" s="66" t="s">
        <v>191</v>
      </c>
      <c r="C94" s="66" t="s">
        <v>754</v>
      </c>
      <c r="D94" s="68">
        <v>5789744762</v>
      </c>
      <c r="E94" s="68">
        <v>64840437</v>
      </c>
      <c r="F94" s="68">
        <f t="shared" si="5"/>
        <v>5854585199</v>
      </c>
      <c r="G94" s="79">
        <f t="shared" si="6"/>
        <v>1.6418200000000001</v>
      </c>
      <c r="H94" s="68">
        <v>9612173</v>
      </c>
      <c r="I94" s="68">
        <f t="shared" si="7"/>
        <v>9505716.6737246606</v>
      </c>
      <c r="J94" s="69">
        <v>4168.01</v>
      </c>
      <c r="K94" s="68">
        <f t="shared" si="8"/>
        <v>1404648</v>
      </c>
      <c r="L94" s="68">
        <f t="shared" si="9"/>
        <v>2306</v>
      </c>
      <c r="M94" s="68"/>
      <c r="N94" s="94">
        <f>Table1061[[#This Row],[Excess Levy Ammount]]-Table1061[[#This Row],[Certified Levy Amount]]</f>
        <v>-106456.32627533935</v>
      </c>
      <c r="O94" s="68"/>
      <c r="P94" s="79"/>
      <c r="Q94" s="69"/>
    </row>
    <row r="95" spans="2:17" ht="16.5">
      <c r="B95" s="66" t="s">
        <v>193</v>
      </c>
      <c r="C95" s="66" t="s">
        <v>755</v>
      </c>
      <c r="D95" s="68">
        <v>16983739605</v>
      </c>
      <c r="E95" s="68">
        <v>0</v>
      </c>
      <c r="F95" s="68">
        <f t="shared" si="5"/>
        <v>16983739605</v>
      </c>
      <c r="G95" s="79">
        <f t="shared" si="6"/>
        <v>0.67673000000000005</v>
      </c>
      <c r="H95" s="68">
        <v>11493460</v>
      </c>
      <c r="I95" s="68">
        <f t="shared" si="7"/>
        <v>11493460</v>
      </c>
      <c r="J95" s="69">
        <v>4358.16</v>
      </c>
      <c r="K95" s="68">
        <f t="shared" si="8"/>
        <v>3896998</v>
      </c>
      <c r="L95" s="68">
        <f t="shared" si="9"/>
        <v>2637</v>
      </c>
      <c r="M95" s="68"/>
      <c r="N95" s="94">
        <f>Table1061[[#This Row],[Excess Levy Ammount]]-Table1061[[#This Row],[Certified Levy Amount]]</f>
        <v>0</v>
      </c>
      <c r="O95" s="68"/>
      <c r="P95" s="79"/>
      <c r="Q95" s="69"/>
    </row>
    <row r="96" spans="2:17" ht="16.5">
      <c r="B96" s="66" t="s">
        <v>195</v>
      </c>
      <c r="C96" s="66" t="s">
        <v>756</v>
      </c>
      <c r="D96" s="68">
        <v>25088048295</v>
      </c>
      <c r="E96" s="68">
        <v>305</v>
      </c>
      <c r="F96" s="68">
        <f t="shared" si="5"/>
        <v>25088048600</v>
      </c>
      <c r="G96" s="79">
        <f t="shared" si="6"/>
        <v>2.0614699999999999</v>
      </c>
      <c r="H96" s="68">
        <v>51718266</v>
      </c>
      <c r="I96" s="68">
        <f t="shared" si="7"/>
        <v>51718265.37125165</v>
      </c>
      <c r="J96" s="69">
        <v>18497.95</v>
      </c>
      <c r="K96" s="68">
        <f t="shared" si="8"/>
        <v>1356261</v>
      </c>
      <c r="L96" s="68">
        <f t="shared" si="9"/>
        <v>2796</v>
      </c>
      <c r="M96" s="68"/>
      <c r="N96" s="94">
        <f>Table1061[[#This Row],[Excess Levy Ammount]]-Table1061[[#This Row],[Certified Levy Amount]]</f>
        <v>-0.62874834984540939</v>
      </c>
      <c r="O96" s="68"/>
      <c r="P96" s="79"/>
      <c r="Q96" s="69"/>
    </row>
    <row r="97" spans="2:17" ht="16.5">
      <c r="B97" s="66" t="s">
        <v>197</v>
      </c>
      <c r="C97" s="66" t="s">
        <v>757</v>
      </c>
      <c r="D97" s="68">
        <v>3831301597</v>
      </c>
      <c r="E97" s="68">
        <v>271178</v>
      </c>
      <c r="F97" s="68">
        <f t="shared" si="5"/>
        <v>3831572775</v>
      </c>
      <c r="G97" s="79">
        <f t="shared" si="6"/>
        <v>1.3765799999999999</v>
      </c>
      <c r="H97" s="68">
        <v>5274470</v>
      </c>
      <c r="I97" s="68">
        <f t="shared" si="7"/>
        <v>5274096.7017887598</v>
      </c>
      <c r="J97" s="69">
        <v>1500.41</v>
      </c>
      <c r="K97" s="68">
        <f t="shared" si="8"/>
        <v>2553684</v>
      </c>
      <c r="L97" s="68">
        <f t="shared" si="9"/>
        <v>3515</v>
      </c>
      <c r="M97" s="68"/>
      <c r="N97" s="94">
        <f>Table1061[[#This Row],[Excess Levy Ammount]]-Table1061[[#This Row],[Certified Levy Amount]]</f>
        <v>-373.29821124020964</v>
      </c>
      <c r="O97" s="68"/>
      <c r="P97" s="79"/>
      <c r="Q97" s="69"/>
    </row>
    <row r="98" spans="2:17" ht="16.5">
      <c r="B98" s="66" t="s">
        <v>199</v>
      </c>
      <c r="C98" s="66" t="s">
        <v>758</v>
      </c>
      <c r="D98" s="68">
        <v>31392042464</v>
      </c>
      <c r="E98" s="68">
        <v>0</v>
      </c>
      <c r="F98" s="68">
        <f t="shared" si="5"/>
        <v>31392042464</v>
      </c>
      <c r="G98" s="79">
        <f t="shared" si="6"/>
        <v>1.8794599999999999</v>
      </c>
      <c r="H98" s="68">
        <v>59000000</v>
      </c>
      <c r="I98" s="68">
        <f t="shared" si="7"/>
        <v>59000000</v>
      </c>
      <c r="J98" s="69">
        <v>15458.11</v>
      </c>
      <c r="K98" s="68">
        <f t="shared" si="8"/>
        <v>2030781</v>
      </c>
      <c r="L98" s="68">
        <f t="shared" si="9"/>
        <v>3817</v>
      </c>
      <c r="M98" s="68"/>
      <c r="N98" s="94">
        <f>Table1061[[#This Row],[Excess Levy Ammount]]-Table1061[[#This Row],[Certified Levy Amount]]</f>
        <v>0</v>
      </c>
      <c r="O98" s="68"/>
      <c r="P98" s="79"/>
      <c r="Q98" s="69"/>
    </row>
    <row r="99" spans="2:17" ht="16.5">
      <c r="B99" s="66" t="s">
        <v>201</v>
      </c>
      <c r="C99" s="66" t="s">
        <v>759</v>
      </c>
      <c r="D99" s="68">
        <v>241414373</v>
      </c>
      <c r="E99" s="68">
        <v>16236560</v>
      </c>
      <c r="F99" s="68">
        <f t="shared" si="5"/>
        <v>257650933</v>
      </c>
      <c r="G99" s="79">
        <f t="shared" si="6"/>
        <v>1.50614</v>
      </c>
      <c r="H99" s="68">
        <v>388058</v>
      </c>
      <c r="I99" s="68">
        <f t="shared" si="7"/>
        <v>363603.46752160002</v>
      </c>
      <c r="J99" s="69">
        <v>51.79</v>
      </c>
      <c r="K99" s="68">
        <f t="shared" si="8"/>
        <v>4974917</v>
      </c>
      <c r="L99" s="68">
        <f t="shared" si="9"/>
        <v>7493</v>
      </c>
      <c r="M99" s="68"/>
      <c r="N99" s="94">
        <f>Table1061[[#This Row],[Excess Levy Ammount]]-Table1061[[#This Row],[Certified Levy Amount]]</f>
        <v>-24454.532478399982</v>
      </c>
      <c r="O99" s="68"/>
      <c r="P99" s="79"/>
      <c r="Q99" s="69"/>
    </row>
    <row r="100" spans="2:17" ht="16.5">
      <c r="B100" s="66" t="s">
        <v>203</v>
      </c>
      <c r="C100" s="66" t="s">
        <v>760</v>
      </c>
      <c r="D100" s="68">
        <v>87045225976</v>
      </c>
      <c r="E100" s="68">
        <v>0</v>
      </c>
      <c r="F100" s="68">
        <f t="shared" si="5"/>
        <v>87045225976</v>
      </c>
      <c r="G100" s="79">
        <f t="shared" si="6"/>
        <v>0.80418000000000001</v>
      </c>
      <c r="H100" s="68">
        <v>70000000</v>
      </c>
      <c r="I100" s="68">
        <f t="shared" si="7"/>
        <v>70000000</v>
      </c>
      <c r="J100" s="69">
        <v>20542.650000000001</v>
      </c>
      <c r="K100" s="68">
        <f t="shared" si="8"/>
        <v>4237293</v>
      </c>
      <c r="L100" s="68">
        <f t="shared" si="9"/>
        <v>3408</v>
      </c>
      <c r="M100" s="68"/>
      <c r="N100" s="94">
        <f>Table1061[[#This Row],[Excess Levy Ammount]]-Table1061[[#This Row],[Certified Levy Amount]]</f>
        <v>0</v>
      </c>
      <c r="O100" s="68"/>
      <c r="P100" s="79"/>
      <c r="Q100" s="69"/>
    </row>
    <row r="101" spans="2:17" ht="16.5">
      <c r="B101" s="66" t="s">
        <v>205</v>
      </c>
      <c r="C101" s="66" t="s">
        <v>761</v>
      </c>
      <c r="D101" s="68">
        <v>4635387168</v>
      </c>
      <c r="E101" s="68">
        <v>0</v>
      </c>
      <c r="F101" s="68">
        <f t="shared" si="5"/>
        <v>4635387168</v>
      </c>
      <c r="G101" s="79">
        <f t="shared" si="6"/>
        <v>1.77979</v>
      </c>
      <c r="H101" s="68">
        <v>8250000</v>
      </c>
      <c r="I101" s="68">
        <f t="shared" si="7"/>
        <v>8250000</v>
      </c>
      <c r="J101" s="69">
        <v>2842.4</v>
      </c>
      <c r="K101" s="68">
        <f t="shared" si="8"/>
        <v>1630800</v>
      </c>
      <c r="L101" s="68">
        <f t="shared" si="9"/>
        <v>2902</v>
      </c>
      <c r="M101" s="68"/>
      <c r="N101" s="94">
        <f>Table1061[[#This Row],[Excess Levy Ammount]]-Table1061[[#This Row],[Certified Levy Amount]]</f>
        <v>0</v>
      </c>
      <c r="O101" s="68"/>
      <c r="P101" s="79"/>
      <c r="Q101" s="69"/>
    </row>
    <row r="102" spans="2:17" ht="16.5">
      <c r="B102" s="66" t="s">
        <v>207</v>
      </c>
      <c r="C102" s="66" t="s">
        <v>762</v>
      </c>
      <c r="D102" s="68">
        <v>5743849267</v>
      </c>
      <c r="E102" s="68">
        <v>15467694</v>
      </c>
      <c r="F102" s="68">
        <f t="shared" si="5"/>
        <v>5759316961</v>
      </c>
      <c r="G102" s="79">
        <f t="shared" si="6"/>
        <v>1.3577999999999999</v>
      </c>
      <c r="H102" s="68">
        <v>7820000</v>
      </c>
      <c r="I102" s="68">
        <f t="shared" si="7"/>
        <v>7798997.9650868</v>
      </c>
      <c r="J102" s="69">
        <v>3313.17</v>
      </c>
      <c r="K102" s="68">
        <f t="shared" si="8"/>
        <v>1738310</v>
      </c>
      <c r="L102" s="68">
        <f t="shared" si="9"/>
        <v>2360</v>
      </c>
      <c r="M102" s="68"/>
      <c r="N102" s="94">
        <f>Table1061[[#This Row],[Excess Levy Ammount]]-Table1061[[#This Row],[Certified Levy Amount]]</f>
        <v>-21002.034913199954</v>
      </c>
      <c r="O102" s="68"/>
      <c r="P102" s="79"/>
      <c r="Q102" s="69"/>
    </row>
    <row r="103" spans="2:17" ht="16.5">
      <c r="B103" s="66" t="s">
        <v>209</v>
      </c>
      <c r="C103" s="66" t="s">
        <v>763</v>
      </c>
      <c r="D103" s="68">
        <v>16284547791</v>
      </c>
      <c r="E103" s="68">
        <v>309501</v>
      </c>
      <c r="F103" s="68">
        <f t="shared" si="5"/>
        <v>16284857292</v>
      </c>
      <c r="G103" s="79">
        <f t="shared" si="6"/>
        <v>2.5291999999999999</v>
      </c>
      <c r="H103" s="68">
        <v>41187668</v>
      </c>
      <c r="I103" s="68">
        <f t="shared" si="7"/>
        <v>41186885.210070796</v>
      </c>
      <c r="J103" s="69">
        <v>16883.54</v>
      </c>
      <c r="K103" s="68">
        <f t="shared" si="8"/>
        <v>964540</v>
      </c>
      <c r="L103" s="68">
        <f t="shared" si="9"/>
        <v>2440</v>
      </c>
      <c r="M103" s="68"/>
      <c r="N103" s="94">
        <f>Table1061[[#This Row],[Excess Levy Ammount]]-Table1061[[#This Row],[Certified Levy Amount]]</f>
        <v>-782.7899292036891</v>
      </c>
      <c r="O103" s="68"/>
      <c r="P103" s="79"/>
      <c r="Q103" s="69"/>
    </row>
    <row r="104" spans="2:17" ht="16.5">
      <c r="B104" s="66" t="s">
        <v>211</v>
      </c>
      <c r="C104" s="66" t="s">
        <v>764</v>
      </c>
      <c r="D104" s="68">
        <v>9258768920</v>
      </c>
      <c r="E104" s="68">
        <v>7884171</v>
      </c>
      <c r="F104" s="68">
        <f t="shared" si="5"/>
        <v>9266653091</v>
      </c>
      <c r="G104" s="79">
        <f t="shared" si="6"/>
        <v>1.8021400000000001</v>
      </c>
      <c r="H104" s="68">
        <v>16699783</v>
      </c>
      <c r="I104" s="68">
        <f t="shared" si="7"/>
        <v>16685574.62007406</v>
      </c>
      <c r="J104" s="69">
        <v>8947.33</v>
      </c>
      <c r="K104" s="68">
        <f t="shared" si="8"/>
        <v>1035689</v>
      </c>
      <c r="L104" s="68">
        <f t="shared" si="9"/>
        <v>1866</v>
      </c>
      <c r="M104" s="68"/>
      <c r="N104" s="94">
        <f>Table1061[[#This Row],[Excess Levy Ammount]]-Table1061[[#This Row],[Certified Levy Amount]]</f>
        <v>-14208.379925940186</v>
      </c>
      <c r="O104" s="68"/>
      <c r="P104" s="79"/>
      <c r="Q104" s="69"/>
    </row>
    <row r="105" spans="2:17" ht="16.5">
      <c r="B105" s="66" t="s">
        <v>213</v>
      </c>
      <c r="C105" s="66" t="s">
        <v>765</v>
      </c>
      <c r="D105" s="68">
        <v>12070590792</v>
      </c>
      <c r="E105" s="68">
        <v>35945191</v>
      </c>
      <c r="F105" s="68">
        <f t="shared" si="5"/>
        <v>12106535983</v>
      </c>
      <c r="G105" s="79">
        <f t="shared" si="6"/>
        <v>1.39594</v>
      </c>
      <c r="H105" s="68">
        <v>16900000</v>
      </c>
      <c r="I105" s="68">
        <f t="shared" si="7"/>
        <v>16849822.670075461</v>
      </c>
      <c r="J105" s="69">
        <v>7182.37</v>
      </c>
      <c r="K105" s="68">
        <f t="shared" si="8"/>
        <v>1685591</v>
      </c>
      <c r="L105" s="68">
        <f t="shared" si="9"/>
        <v>2353</v>
      </c>
      <c r="M105" s="68"/>
      <c r="N105" s="94">
        <f>Table1061[[#This Row],[Excess Levy Ammount]]-Table1061[[#This Row],[Certified Levy Amount]]</f>
        <v>-50177.329924538732</v>
      </c>
      <c r="O105" s="68"/>
      <c r="P105" s="79"/>
      <c r="Q105" s="69"/>
    </row>
    <row r="106" spans="2:17" ht="16.5">
      <c r="B106" s="66" t="s">
        <v>215</v>
      </c>
      <c r="C106" s="66" t="s">
        <v>766</v>
      </c>
      <c r="D106" s="68">
        <v>40839338750</v>
      </c>
      <c r="E106" s="68">
        <v>4403468</v>
      </c>
      <c r="F106" s="68">
        <f t="shared" si="5"/>
        <v>40843742218</v>
      </c>
      <c r="G106" s="79">
        <f t="shared" si="6"/>
        <v>1.3221099999999999</v>
      </c>
      <c r="H106" s="68">
        <v>54000000</v>
      </c>
      <c r="I106" s="68">
        <f t="shared" si="7"/>
        <v>53994178.130922519</v>
      </c>
      <c r="J106" s="69">
        <v>20871.990000000002</v>
      </c>
      <c r="K106" s="68">
        <f t="shared" si="8"/>
        <v>1956869</v>
      </c>
      <c r="L106" s="68">
        <f t="shared" si="9"/>
        <v>2587</v>
      </c>
      <c r="M106" s="68"/>
      <c r="N106" s="94">
        <f>Table1061[[#This Row],[Excess Levy Ammount]]-Table1061[[#This Row],[Certified Levy Amount]]</f>
        <v>-5821.8690774813294</v>
      </c>
      <c r="O106" s="68"/>
      <c r="P106" s="79"/>
      <c r="Q106" s="69"/>
    </row>
    <row r="107" spans="2:17" ht="16.5">
      <c r="B107" s="66" t="s">
        <v>217</v>
      </c>
      <c r="C107" s="66" t="s">
        <v>767</v>
      </c>
      <c r="D107" s="68">
        <v>17229855666</v>
      </c>
      <c r="E107" s="68">
        <v>0</v>
      </c>
      <c r="F107" s="68">
        <f t="shared" si="5"/>
        <v>17229855666</v>
      </c>
      <c r="G107" s="79">
        <f t="shared" si="6"/>
        <v>1.52963</v>
      </c>
      <c r="H107" s="68">
        <v>26355275</v>
      </c>
      <c r="I107" s="68">
        <f t="shared" si="7"/>
        <v>26355275</v>
      </c>
      <c r="J107" s="69">
        <v>9613.17</v>
      </c>
      <c r="K107" s="68">
        <f t="shared" si="8"/>
        <v>1792318</v>
      </c>
      <c r="L107" s="68">
        <f t="shared" si="9"/>
        <v>2742</v>
      </c>
      <c r="M107" s="68"/>
      <c r="N107" s="94">
        <f>Table1061[[#This Row],[Excess Levy Ammount]]-Table1061[[#This Row],[Certified Levy Amount]]</f>
        <v>0</v>
      </c>
      <c r="O107" s="68"/>
      <c r="P107" s="79"/>
      <c r="Q107" s="69"/>
    </row>
    <row r="108" spans="2:17" ht="16.5">
      <c r="B108" s="66" t="s">
        <v>219</v>
      </c>
      <c r="C108" s="66" t="s">
        <v>768</v>
      </c>
      <c r="D108" s="68">
        <v>82422850147</v>
      </c>
      <c r="E108" s="68">
        <v>183046</v>
      </c>
      <c r="F108" s="68">
        <f t="shared" si="5"/>
        <v>82423033193</v>
      </c>
      <c r="G108" s="79">
        <f t="shared" si="6"/>
        <v>0.82137000000000004</v>
      </c>
      <c r="H108" s="68">
        <v>67700000</v>
      </c>
      <c r="I108" s="68">
        <f t="shared" si="7"/>
        <v>67699849.651506975</v>
      </c>
      <c r="J108" s="69">
        <v>31392.03</v>
      </c>
      <c r="K108" s="68">
        <f t="shared" si="8"/>
        <v>2625604</v>
      </c>
      <c r="L108" s="68">
        <f t="shared" si="9"/>
        <v>2157</v>
      </c>
      <c r="M108" s="68"/>
      <c r="N108" s="94">
        <f>Table1061[[#This Row],[Excess Levy Ammount]]-Table1061[[#This Row],[Certified Levy Amount]]</f>
        <v>-150.34849302470684</v>
      </c>
      <c r="O108" s="68"/>
      <c r="P108" s="79"/>
      <c r="Q108" s="69"/>
    </row>
    <row r="109" spans="2:17" ht="16.5">
      <c r="B109" s="66" t="s">
        <v>221</v>
      </c>
      <c r="C109" s="66" t="s">
        <v>769</v>
      </c>
      <c r="D109" s="68">
        <v>35223170101</v>
      </c>
      <c r="E109" s="68">
        <v>389529</v>
      </c>
      <c r="F109" s="68">
        <f t="shared" si="5"/>
        <v>35223559630</v>
      </c>
      <c r="G109" s="79">
        <f t="shared" si="6"/>
        <v>2.1647400000000001</v>
      </c>
      <c r="H109" s="68">
        <v>76250000</v>
      </c>
      <c r="I109" s="68">
        <f t="shared" si="7"/>
        <v>76249156.770992547</v>
      </c>
      <c r="J109" s="69">
        <v>26724.15</v>
      </c>
      <c r="K109" s="68">
        <f t="shared" si="8"/>
        <v>1318042</v>
      </c>
      <c r="L109" s="68">
        <f t="shared" si="9"/>
        <v>2853</v>
      </c>
      <c r="M109" s="68"/>
      <c r="N109" s="94">
        <f>Table1061[[#This Row],[Excess Levy Ammount]]-Table1061[[#This Row],[Certified Levy Amount]]</f>
        <v>-843.22900745272636</v>
      </c>
      <c r="O109" s="68"/>
      <c r="P109" s="79"/>
      <c r="Q109" s="69"/>
    </row>
    <row r="110" spans="2:17" ht="16.5">
      <c r="B110" s="66" t="s">
        <v>223</v>
      </c>
      <c r="C110" s="66" t="s">
        <v>770</v>
      </c>
      <c r="D110" s="68">
        <v>42660071819</v>
      </c>
      <c r="E110" s="68">
        <v>268535</v>
      </c>
      <c r="F110" s="68">
        <f t="shared" si="5"/>
        <v>42660340354</v>
      </c>
      <c r="G110" s="79">
        <f t="shared" si="6"/>
        <v>1.40646</v>
      </c>
      <c r="H110" s="68">
        <v>60000000</v>
      </c>
      <c r="I110" s="68">
        <f t="shared" si="7"/>
        <v>59999622.316263899</v>
      </c>
      <c r="J110" s="69">
        <v>23131.85</v>
      </c>
      <c r="K110" s="68">
        <f t="shared" si="8"/>
        <v>1844225</v>
      </c>
      <c r="L110" s="68">
        <f t="shared" si="9"/>
        <v>2594</v>
      </c>
      <c r="M110" s="68"/>
      <c r="N110" s="94">
        <f>Table1061[[#This Row],[Excess Levy Ammount]]-Table1061[[#This Row],[Certified Levy Amount]]</f>
        <v>-377.68373610079288</v>
      </c>
      <c r="O110" s="68"/>
      <c r="P110" s="79"/>
      <c r="Q110" s="69"/>
    </row>
    <row r="111" spans="2:17" ht="16.5">
      <c r="B111" s="66" t="s">
        <v>225</v>
      </c>
      <c r="C111" s="66" t="s">
        <v>774</v>
      </c>
      <c r="D111" s="68">
        <v>6158051516</v>
      </c>
      <c r="E111" s="68">
        <v>784419</v>
      </c>
      <c r="F111" s="68">
        <f t="shared" si="5"/>
        <v>6158835935</v>
      </c>
      <c r="G111" s="79">
        <f t="shared" si="6"/>
        <v>2.1933699999999998</v>
      </c>
      <c r="H111" s="68">
        <v>13508597</v>
      </c>
      <c r="I111" s="68">
        <f t="shared" si="7"/>
        <v>13506876.47889797</v>
      </c>
      <c r="J111" s="69">
        <v>4979.9399999999996</v>
      </c>
      <c r="K111" s="68">
        <f t="shared" si="8"/>
        <v>1236729</v>
      </c>
      <c r="L111" s="68">
        <f t="shared" si="9"/>
        <v>2713</v>
      </c>
      <c r="M111" s="68"/>
      <c r="N111" s="94">
        <f>Table1061[[#This Row],[Excess Levy Ammount]]-Table1061[[#This Row],[Certified Levy Amount]]</f>
        <v>-1720.5211020298302</v>
      </c>
      <c r="O111" s="68"/>
      <c r="P111" s="79"/>
      <c r="Q111" s="69"/>
    </row>
    <row r="112" spans="2:17" ht="16.5">
      <c r="B112" s="66" t="s">
        <v>227</v>
      </c>
      <c r="C112" s="66" t="s">
        <v>775</v>
      </c>
      <c r="D112" s="68">
        <v>10228274478</v>
      </c>
      <c r="E112" s="68">
        <v>942204</v>
      </c>
      <c r="F112" s="68">
        <f t="shared" si="5"/>
        <v>10229216682</v>
      </c>
      <c r="G112" s="79">
        <f t="shared" si="6"/>
        <v>0.97758999999999996</v>
      </c>
      <c r="H112" s="68">
        <v>10000000</v>
      </c>
      <c r="I112" s="68">
        <f t="shared" si="7"/>
        <v>9999078.9107916392</v>
      </c>
      <c r="J112" s="69">
        <v>3772.84</v>
      </c>
      <c r="K112" s="68">
        <f t="shared" si="8"/>
        <v>2711278</v>
      </c>
      <c r="L112" s="68">
        <f t="shared" si="9"/>
        <v>2651</v>
      </c>
      <c r="M112" s="68"/>
      <c r="N112" s="94">
        <f>Table1061[[#This Row],[Excess Levy Ammount]]-Table1061[[#This Row],[Certified Levy Amount]]</f>
        <v>-921.0892083607614</v>
      </c>
      <c r="O112" s="68"/>
      <c r="P112" s="79"/>
      <c r="Q112" s="69"/>
    </row>
    <row r="113" spans="2:17" ht="16.5">
      <c r="B113" s="66" t="s">
        <v>229</v>
      </c>
      <c r="C113" s="66" t="s">
        <v>776</v>
      </c>
      <c r="D113" s="68">
        <v>10659489311</v>
      </c>
      <c r="E113" s="68">
        <v>5195427</v>
      </c>
      <c r="F113" s="68">
        <f t="shared" si="5"/>
        <v>10664684738</v>
      </c>
      <c r="G113" s="79">
        <f t="shared" si="6"/>
        <v>1.2388699999999999</v>
      </c>
      <c r="H113" s="68">
        <v>13212139</v>
      </c>
      <c r="I113" s="68">
        <f t="shared" si="7"/>
        <v>13205702.54135251</v>
      </c>
      <c r="J113" s="69">
        <v>5847.63</v>
      </c>
      <c r="K113" s="68">
        <f t="shared" si="8"/>
        <v>1823762</v>
      </c>
      <c r="L113" s="68">
        <f t="shared" si="9"/>
        <v>2259</v>
      </c>
      <c r="M113" s="68"/>
      <c r="N113" s="94">
        <f>Table1061[[#This Row],[Excess Levy Ammount]]-Table1061[[#This Row],[Certified Levy Amount]]</f>
        <v>-6436.4586474895477</v>
      </c>
      <c r="O113" s="68"/>
      <c r="P113" s="79"/>
      <c r="Q113" s="69"/>
    </row>
    <row r="114" spans="2:17" ht="16.5">
      <c r="B114" s="66" t="s">
        <v>231</v>
      </c>
      <c r="C114" s="66" t="s">
        <v>777</v>
      </c>
      <c r="D114" s="68">
        <v>11018339687</v>
      </c>
      <c r="E114" s="68">
        <v>16355115</v>
      </c>
      <c r="F114" s="68">
        <f t="shared" si="5"/>
        <v>11034694802</v>
      </c>
      <c r="G114" s="79">
        <f t="shared" si="6"/>
        <v>1.5859099999999999</v>
      </c>
      <c r="H114" s="68">
        <v>17500000</v>
      </c>
      <c r="I114" s="68">
        <f t="shared" si="7"/>
        <v>17474062.259570349</v>
      </c>
      <c r="J114" s="69">
        <v>11630.25</v>
      </c>
      <c r="K114" s="68">
        <f t="shared" si="8"/>
        <v>948793</v>
      </c>
      <c r="L114" s="68">
        <f t="shared" si="9"/>
        <v>1505</v>
      </c>
      <c r="M114" s="68"/>
      <c r="N114" s="94">
        <f>Table1061[[#This Row],[Excess Levy Ammount]]-Table1061[[#This Row],[Certified Levy Amount]]</f>
        <v>-25937.740429650992</v>
      </c>
      <c r="O114" s="68"/>
      <c r="P114" s="79"/>
      <c r="Q114" s="69"/>
    </row>
    <row r="115" spans="2:17" ht="16.5">
      <c r="B115" s="66" t="s">
        <v>233</v>
      </c>
      <c r="C115" s="66" t="s">
        <v>778</v>
      </c>
      <c r="D115" s="68">
        <v>11417109112</v>
      </c>
      <c r="E115" s="68">
        <v>12439004</v>
      </c>
      <c r="F115" s="68">
        <f t="shared" si="5"/>
        <v>11429548116</v>
      </c>
      <c r="G115" s="79">
        <f t="shared" si="6"/>
        <v>2.4393099999999999</v>
      </c>
      <c r="H115" s="68">
        <v>27880220</v>
      </c>
      <c r="I115" s="68">
        <f t="shared" si="7"/>
        <v>27849877.413152762</v>
      </c>
      <c r="J115" s="69">
        <v>9874.0300000000007</v>
      </c>
      <c r="K115" s="68">
        <f t="shared" si="8"/>
        <v>1157536</v>
      </c>
      <c r="L115" s="68">
        <f t="shared" si="9"/>
        <v>2824</v>
      </c>
      <c r="M115" s="68"/>
      <c r="N115" s="94">
        <f>Table1061[[#This Row],[Excess Levy Ammount]]-Table1061[[#This Row],[Certified Levy Amount]]</f>
        <v>-30342.586847238243</v>
      </c>
      <c r="O115" s="68"/>
      <c r="P115" s="79"/>
      <c r="Q115" s="69"/>
    </row>
    <row r="116" spans="2:17" ht="16.5">
      <c r="B116" s="66" t="s">
        <v>235</v>
      </c>
      <c r="C116" s="66" t="s">
        <v>782</v>
      </c>
      <c r="D116" s="68">
        <v>180619253</v>
      </c>
      <c r="E116" s="68">
        <v>11567</v>
      </c>
      <c r="F116" s="68">
        <f t="shared" si="5"/>
        <v>180630820</v>
      </c>
      <c r="G116" s="79">
        <f t="shared" si="6"/>
        <v>0.47056999999999999</v>
      </c>
      <c r="H116" s="68">
        <v>85000</v>
      </c>
      <c r="I116" s="68">
        <f t="shared" si="7"/>
        <v>84994.556916810005</v>
      </c>
      <c r="J116" s="69">
        <v>80.599999999999994</v>
      </c>
      <c r="K116" s="68">
        <f t="shared" si="8"/>
        <v>2241077</v>
      </c>
      <c r="L116" s="68">
        <f t="shared" si="9"/>
        <v>1055</v>
      </c>
      <c r="M116" s="68"/>
      <c r="N116" s="94">
        <f>Table1061[[#This Row],[Excess Levy Ammount]]-Table1061[[#This Row],[Certified Levy Amount]]</f>
        <v>-5.4430831899953773</v>
      </c>
      <c r="O116" s="68"/>
      <c r="P116" s="79"/>
      <c r="Q116" s="69"/>
    </row>
    <row r="117" spans="2:17" ht="16.5">
      <c r="B117" s="66" t="s">
        <v>237</v>
      </c>
      <c r="C117" s="66" t="s">
        <v>783</v>
      </c>
      <c r="D117" s="68">
        <v>794882752</v>
      </c>
      <c r="E117" s="68">
        <v>8249464</v>
      </c>
      <c r="F117" s="68">
        <f t="shared" si="5"/>
        <v>803132216</v>
      </c>
      <c r="G117" s="79">
        <f t="shared" si="6"/>
        <v>0.31085000000000002</v>
      </c>
      <c r="H117" s="68">
        <v>249656</v>
      </c>
      <c r="I117" s="68">
        <f t="shared" si="7"/>
        <v>247091.65411559999</v>
      </c>
      <c r="J117" s="69">
        <v>93.74</v>
      </c>
      <c r="K117" s="68">
        <f t="shared" si="8"/>
        <v>8567658</v>
      </c>
      <c r="L117" s="68">
        <f t="shared" si="9"/>
        <v>2663</v>
      </c>
      <c r="M117" s="68"/>
      <c r="N117" s="94">
        <f>Table1061[[#This Row],[Excess Levy Ammount]]-Table1061[[#This Row],[Certified Levy Amount]]</f>
        <v>-2564.3458844000124</v>
      </c>
      <c r="O117" s="68"/>
      <c r="P117" s="79"/>
      <c r="Q117" s="69"/>
    </row>
    <row r="118" spans="2:17" ht="16.5">
      <c r="B118" s="66" t="s">
        <v>239</v>
      </c>
      <c r="C118" s="66" t="s">
        <v>784</v>
      </c>
      <c r="D118" s="68">
        <v>367880438</v>
      </c>
      <c r="E118" s="68">
        <v>3063747</v>
      </c>
      <c r="F118" s="68">
        <f t="shared" si="5"/>
        <v>370944185</v>
      </c>
      <c r="G118" s="79">
        <f t="shared" si="6"/>
        <v>1.60883</v>
      </c>
      <c r="H118" s="68">
        <v>596786</v>
      </c>
      <c r="I118" s="68">
        <f t="shared" si="7"/>
        <v>591856.95191398996</v>
      </c>
      <c r="J118" s="69">
        <v>224.07</v>
      </c>
      <c r="K118" s="68">
        <f t="shared" si="8"/>
        <v>1655483</v>
      </c>
      <c r="L118" s="68">
        <f t="shared" si="9"/>
        <v>2663</v>
      </c>
      <c r="M118" s="68"/>
      <c r="N118" s="94">
        <f>Table1061[[#This Row],[Excess Levy Ammount]]-Table1061[[#This Row],[Certified Levy Amount]]</f>
        <v>-4929.0480860100361</v>
      </c>
      <c r="O118" s="68"/>
      <c r="P118" s="79"/>
      <c r="Q118" s="69"/>
    </row>
    <row r="119" spans="2:17" ht="16.5">
      <c r="B119" s="66" t="s">
        <v>241</v>
      </c>
      <c r="C119" s="66" t="s">
        <v>785</v>
      </c>
      <c r="D119" s="68">
        <v>3698240344</v>
      </c>
      <c r="E119" s="68">
        <v>3718753</v>
      </c>
      <c r="F119" s="68">
        <f t="shared" si="5"/>
        <v>3701959097</v>
      </c>
      <c r="G119" s="79">
        <f t="shared" si="6"/>
        <v>1.3127</v>
      </c>
      <c r="H119" s="68">
        <v>4859552</v>
      </c>
      <c r="I119" s="68">
        <f t="shared" si="7"/>
        <v>4854670.3929369003</v>
      </c>
      <c r="J119" s="69">
        <v>3274.7</v>
      </c>
      <c r="K119" s="68">
        <f t="shared" si="8"/>
        <v>1130473</v>
      </c>
      <c r="L119" s="68">
        <f t="shared" si="9"/>
        <v>1484</v>
      </c>
      <c r="M119" s="68"/>
      <c r="N119" s="94">
        <f>Table1061[[#This Row],[Excess Levy Ammount]]-Table1061[[#This Row],[Certified Levy Amount]]</f>
        <v>-4881.6070630997419</v>
      </c>
      <c r="O119" s="68"/>
      <c r="P119" s="79"/>
      <c r="Q119" s="69"/>
    </row>
    <row r="120" spans="2:17" ht="16.5">
      <c r="B120" s="66" t="s">
        <v>243</v>
      </c>
      <c r="C120" s="66" t="s">
        <v>786</v>
      </c>
      <c r="D120" s="68">
        <v>888195746</v>
      </c>
      <c r="E120" s="68">
        <v>86877</v>
      </c>
      <c r="F120" s="68">
        <f t="shared" si="5"/>
        <v>888282623</v>
      </c>
      <c r="G120" s="79">
        <f t="shared" si="6"/>
        <v>1.91391</v>
      </c>
      <c r="H120" s="68">
        <v>1700097</v>
      </c>
      <c r="I120" s="68">
        <f t="shared" si="7"/>
        <v>1699930.72524093</v>
      </c>
      <c r="J120" s="69">
        <v>648.71</v>
      </c>
      <c r="K120" s="68">
        <f t="shared" si="8"/>
        <v>1369306</v>
      </c>
      <c r="L120" s="68">
        <f t="shared" si="9"/>
        <v>2621</v>
      </c>
      <c r="M120" s="68"/>
      <c r="N120" s="94">
        <f>Table1061[[#This Row],[Excess Levy Ammount]]-Table1061[[#This Row],[Certified Levy Amount]]</f>
        <v>-166.27475907001644</v>
      </c>
      <c r="O120" s="68"/>
      <c r="P120" s="79"/>
      <c r="Q120" s="69"/>
    </row>
    <row r="121" spans="2:17" ht="16.5">
      <c r="B121" s="66" t="s">
        <v>245</v>
      </c>
      <c r="C121" s="66" t="s">
        <v>787</v>
      </c>
      <c r="D121" s="68">
        <v>4467810959</v>
      </c>
      <c r="E121" s="68">
        <v>7720965</v>
      </c>
      <c r="F121" s="68">
        <f t="shared" si="5"/>
        <v>4475531924</v>
      </c>
      <c r="G121" s="79">
        <f t="shared" si="6"/>
        <v>0.60328000000000004</v>
      </c>
      <c r="H121" s="68">
        <v>2700000</v>
      </c>
      <c r="I121" s="68">
        <f t="shared" si="7"/>
        <v>2695342.0962347998</v>
      </c>
      <c r="J121" s="69">
        <v>902.71</v>
      </c>
      <c r="K121" s="68">
        <f t="shared" si="8"/>
        <v>4957885</v>
      </c>
      <c r="L121" s="68">
        <f t="shared" si="9"/>
        <v>2991</v>
      </c>
      <c r="M121" s="68"/>
      <c r="N121" s="94">
        <f>Table1061[[#This Row],[Excess Levy Ammount]]-Table1061[[#This Row],[Certified Levy Amount]]</f>
        <v>-4657.9037652001716</v>
      </c>
      <c r="O121" s="68"/>
      <c r="P121" s="79"/>
      <c r="Q121" s="69"/>
    </row>
    <row r="122" spans="2:17" ht="16.5">
      <c r="B122" s="66" t="s">
        <v>247</v>
      </c>
      <c r="C122" s="66" t="s">
        <v>791</v>
      </c>
      <c r="D122" s="68">
        <v>58317816</v>
      </c>
      <c r="E122" s="68">
        <v>0</v>
      </c>
      <c r="F122" s="68">
        <f t="shared" si="5"/>
        <v>58317816</v>
      </c>
      <c r="G122" s="79">
        <f t="shared" si="6"/>
        <v>1.28606</v>
      </c>
      <c r="H122" s="68">
        <v>75000</v>
      </c>
      <c r="I122" s="68">
        <f t="shared" si="7"/>
        <v>75000</v>
      </c>
      <c r="J122" s="69">
        <v>67.8</v>
      </c>
      <c r="K122" s="68">
        <f t="shared" si="8"/>
        <v>860145</v>
      </c>
      <c r="L122" s="68">
        <f t="shared" si="9"/>
        <v>1106</v>
      </c>
      <c r="M122" s="68"/>
      <c r="N122" s="94">
        <f>Table1061[[#This Row],[Excess Levy Ammount]]-Table1061[[#This Row],[Certified Levy Amount]]</f>
        <v>0</v>
      </c>
      <c r="O122" s="68"/>
      <c r="P122" s="79"/>
      <c r="Q122" s="69"/>
    </row>
    <row r="123" spans="2:17" ht="16.5">
      <c r="B123" s="66" t="s">
        <v>249</v>
      </c>
      <c r="C123" s="66" t="s">
        <v>792</v>
      </c>
      <c r="D123" s="68">
        <v>387267066</v>
      </c>
      <c r="E123" s="68">
        <v>877410</v>
      </c>
      <c r="F123" s="68">
        <f t="shared" si="5"/>
        <v>388144476</v>
      </c>
      <c r="G123" s="79">
        <f t="shared" si="6"/>
        <v>0.77290999999999999</v>
      </c>
      <c r="H123" s="68">
        <v>300000</v>
      </c>
      <c r="I123" s="68">
        <f t="shared" si="7"/>
        <v>299321.8410369</v>
      </c>
      <c r="J123" s="69">
        <v>113.4</v>
      </c>
      <c r="K123" s="68">
        <f t="shared" si="8"/>
        <v>3422791</v>
      </c>
      <c r="L123" s="68">
        <f t="shared" si="9"/>
        <v>2646</v>
      </c>
      <c r="M123" s="68"/>
      <c r="N123" s="94">
        <f>Table1061[[#This Row],[Excess Levy Ammount]]-Table1061[[#This Row],[Certified Levy Amount]]</f>
        <v>-678.15896309999516</v>
      </c>
      <c r="O123" s="68"/>
      <c r="P123" s="79"/>
      <c r="Q123" s="69"/>
    </row>
    <row r="124" spans="2:17" ht="16.5">
      <c r="B124" s="66" t="s">
        <v>251</v>
      </c>
      <c r="C124" s="66" t="s">
        <v>793</v>
      </c>
      <c r="D124" s="68">
        <v>145591013</v>
      </c>
      <c r="E124" s="68">
        <v>523038</v>
      </c>
      <c r="F124" s="68">
        <f t="shared" si="5"/>
        <v>146114051</v>
      </c>
      <c r="G124" s="79">
        <f t="shared" si="6"/>
        <v>1.7790699999999999</v>
      </c>
      <c r="H124" s="68">
        <v>259947</v>
      </c>
      <c r="I124" s="68">
        <f t="shared" si="7"/>
        <v>259016.47878534</v>
      </c>
      <c r="J124" s="69">
        <v>111.36</v>
      </c>
      <c r="K124" s="68">
        <f t="shared" si="8"/>
        <v>1312087</v>
      </c>
      <c r="L124" s="68">
        <f t="shared" si="9"/>
        <v>2334</v>
      </c>
      <c r="M124" s="68"/>
      <c r="N124" s="94">
        <f>Table1061[[#This Row],[Excess Levy Ammount]]-Table1061[[#This Row],[Certified Levy Amount]]</f>
        <v>-930.52121465999517</v>
      </c>
      <c r="O124" s="68"/>
      <c r="P124" s="79"/>
      <c r="Q124" s="69"/>
    </row>
    <row r="125" spans="2:17" ht="16.5">
      <c r="B125" s="66" t="s">
        <v>253</v>
      </c>
      <c r="C125" s="66" t="s">
        <v>794</v>
      </c>
      <c r="D125" s="68">
        <v>208562808</v>
      </c>
      <c r="E125" s="68">
        <v>22482275</v>
      </c>
      <c r="F125" s="68">
        <f t="shared" si="5"/>
        <v>231045083</v>
      </c>
      <c r="G125" s="79">
        <f t="shared" si="6"/>
        <v>2.3372099999999998</v>
      </c>
      <c r="H125" s="68">
        <v>540000</v>
      </c>
      <c r="I125" s="68">
        <f t="shared" si="7"/>
        <v>487454.20204725</v>
      </c>
      <c r="J125" s="69">
        <v>225.3</v>
      </c>
      <c r="K125" s="68">
        <f t="shared" si="8"/>
        <v>1025500</v>
      </c>
      <c r="L125" s="68">
        <f t="shared" si="9"/>
        <v>2397</v>
      </c>
      <c r="M125" s="68"/>
      <c r="N125" s="94">
        <f>Table1061[[#This Row],[Excess Levy Ammount]]-Table1061[[#This Row],[Certified Levy Amount]]</f>
        <v>-52545.797952749999</v>
      </c>
      <c r="O125" s="68"/>
      <c r="P125" s="79"/>
      <c r="Q125" s="69"/>
    </row>
    <row r="126" spans="2:17" ht="16.5">
      <c r="B126" s="66" t="s">
        <v>255</v>
      </c>
      <c r="C126" s="66" t="s">
        <v>795</v>
      </c>
      <c r="D126" s="68">
        <v>46484280</v>
      </c>
      <c r="E126" s="68">
        <v>21699811</v>
      </c>
      <c r="F126" s="68">
        <f t="shared" si="5"/>
        <v>68184091</v>
      </c>
      <c r="G126" s="79">
        <f t="shared" si="6"/>
        <v>1.61328</v>
      </c>
      <c r="H126" s="68">
        <v>110000</v>
      </c>
      <c r="I126" s="68">
        <f t="shared" si="7"/>
        <v>74992.128909919993</v>
      </c>
      <c r="J126" s="69">
        <v>65.430000000000007</v>
      </c>
      <c r="K126" s="68">
        <f t="shared" si="8"/>
        <v>1042092</v>
      </c>
      <c r="L126" s="68">
        <f t="shared" si="9"/>
        <v>1681</v>
      </c>
      <c r="M126" s="68"/>
      <c r="N126" s="94">
        <f>Table1061[[#This Row],[Excess Levy Ammount]]-Table1061[[#This Row],[Certified Levy Amount]]</f>
        <v>-35007.871090080007</v>
      </c>
      <c r="O126" s="68"/>
      <c r="P126" s="79"/>
      <c r="Q126" s="69"/>
    </row>
    <row r="127" spans="2:17" ht="16.5">
      <c r="B127" s="66" t="s">
        <v>257</v>
      </c>
      <c r="C127" s="66" t="s">
        <v>796</v>
      </c>
      <c r="D127" s="68">
        <v>49204375</v>
      </c>
      <c r="E127" s="68">
        <v>4074267</v>
      </c>
      <c r="F127" s="68">
        <f t="shared" si="5"/>
        <v>53278642</v>
      </c>
      <c r="G127" s="79">
        <f t="shared" si="6"/>
        <v>1.68923</v>
      </c>
      <c r="H127" s="68">
        <v>90000</v>
      </c>
      <c r="I127" s="68">
        <f t="shared" si="7"/>
        <v>83117.625955590003</v>
      </c>
      <c r="J127" s="69">
        <v>80.099999999999994</v>
      </c>
      <c r="K127" s="68">
        <f t="shared" si="8"/>
        <v>665152</v>
      </c>
      <c r="L127" s="68">
        <f t="shared" si="9"/>
        <v>1124</v>
      </c>
      <c r="M127" s="68"/>
      <c r="N127" s="94">
        <f>Table1061[[#This Row],[Excess Levy Ammount]]-Table1061[[#This Row],[Certified Levy Amount]]</f>
        <v>-6882.3740444099967</v>
      </c>
      <c r="O127" s="68"/>
      <c r="P127" s="79"/>
      <c r="Q127" s="69"/>
    </row>
    <row r="128" spans="2:17" ht="16.5">
      <c r="B128" s="66" t="s">
        <v>259</v>
      </c>
      <c r="C128" s="66" t="s">
        <v>797</v>
      </c>
      <c r="D128" s="68">
        <v>157769837</v>
      </c>
      <c r="E128" s="68">
        <v>0</v>
      </c>
      <c r="F128" s="68">
        <f t="shared" si="5"/>
        <v>157769837</v>
      </c>
      <c r="G128" s="79">
        <f t="shared" si="6"/>
        <v>0.38030000000000003</v>
      </c>
      <c r="H128" s="68">
        <v>60000</v>
      </c>
      <c r="I128" s="68">
        <f t="shared" si="7"/>
        <v>60000</v>
      </c>
      <c r="J128" s="69">
        <v>50.28</v>
      </c>
      <c r="K128" s="68">
        <f t="shared" si="8"/>
        <v>3137825</v>
      </c>
      <c r="L128" s="68">
        <f t="shared" si="9"/>
        <v>1193</v>
      </c>
      <c r="M128" s="68"/>
      <c r="N128" s="94">
        <f>Table1061[[#This Row],[Excess Levy Ammount]]-Table1061[[#This Row],[Certified Levy Amount]]</f>
        <v>0</v>
      </c>
      <c r="O128" s="68"/>
      <c r="P128" s="79"/>
      <c r="Q128" s="69"/>
    </row>
    <row r="129" spans="2:17" ht="16.5">
      <c r="B129" s="66" t="s">
        <v>261</v>
      </c>
      <c r="C129" s="66" t="s">
        <v>798</v>
      </c>
      <c r="D129" s="68">
        <v>1157353117</v>
      </c>
      <c r="E129" s="68">
        <v>30271442</v>
      </c>
      <c r="F129" s="68">
        <f t="shared" si="5"/>
        <v>1187624559</v>
      </c>
      <c r="G129" s="79">
        <f t="shared" si="6"/>
        <v>2.1237599999999999</v>
      </c>
      <c r="H129" s="68">
        <v>2522224</v>
      </c>
      <c r="I129" s="68">
        <f t="shared" si="7"/>
        <v>2457934.7223380799</v>
      </c>
      <c r="J129" s="69">
        <v>2155.9899999999998</v>
      </c>
      <c r="K129" s="68">
        <f t="shared" si="8"/>
        <v>550849</v>
      </c>
      <c r="L129" s="68">
        <f t="shared" si="9"/>
        <v>1170</v>
      </c>
      <c r="M129" s="68"/>
      <c r="N129" s="94">
        <f>Table1061[[#This Row],[Excess Levy Ammount]]-Table1061[[#This Row],[Certified Levy Amount]]</f>
        <v>-64289.277661920059</v>
      </c>
      <c r="O129" s="68"/>
      <c r="P129" s="79"/>
      <c r="Q129" s="69"/>
    </row>
    <row r="130" spans="2:17" ht="16.5">
      <c r="B130" s="66" t="s">
        <v>263</v>
      </c>
      <c r="C130" s="66" t="s">
        <v>799</v>
      </c>
      <c r="D130" s="68">
        <v>1611776245</v>
      </c>
      <c r="E130" s="68">
        <v>11845660</v>
      </c>
      <c r="F130" s="68">
        <f t="shared" si="5"/>
        <v>1623621905</v>
      </c>
      <c r="G130" s="79">
        <f t="shared" si="6"/>
        <v>2.0562299999999998</v>
      </c>
      <c r="H130" s="68">
        <v>3338537</v>
      </c>
      <c r="I130" s="68">
        <f t="shared" si="7"/>
        <v>3314179.5985381999</v>
      </c>
      <c r="J130" s="69">
        <v>1253.49</v>
      </c>
      <c r="K130" s="68">
        <f t="shared" si="8"/>
        <v>1295281</v>
      </c>
      <c r="L130" s="68">
        <f t="shared" si="9"/>
        <v>2663</v>
      </c>
      <c r="M130" s="68"/>
      <c r="N130" s="94">
        <f>Table1061[[#This Row],[Excess Levy Ammount]]-Table1061[[#This Row],[Certified Levy Amount]]</f>
        <v>-24357.401461800095</v>
      </c>
      <c r="O130" s="68"/>
      <c r="P130" s="79"/>
      <c r="Q130" s="69"/>
    </row>
    <row r="131" spans="2:17" ht="16.5">
      <c r="B131" s="66" t="s">
        <v>265</v>
      </c>
      <c r="C131" s="66" t="s">
        <v>800</v>
      </c>
      <c r="D131" s="68">
        <v>428774944</v>
      </c>
      <c r="E131" s="68">
        <v>13519478</v>
      </c>
      <c r="F131" s="68">
        <f t="shared" ref="F131:F194" si="10">D131+E131</f>
        <v>442294422</v>
      </c>
      <c r="G131" s="79">
        <f t="shared" ref="G131:G194" si="11">ROUND((H131/F131)*1000,5)</f>
        <v>1.46496</v>
      </c>
      <c r="H131" s="68">
        <v>647945</v>
      </c>
      <c r="I131" s="68">
        <f t="shared" ref="I131:I194" si="12">H131-(E131*G131)/1000</f>
        <v>628139.50550911995</v>
      </c>
      <c r="J131" s="69">
        <v>242.8</v>
      </c>
      <c r="K131" s="68">
        <f t="shared" ref="K131:K194" si="13">ROUND(F131/J131,0)</f>
        <v>1821641</v>
      </c>
      <c r="L131" s="68">
        <f t="shared" ref="L131:L194" si="14">ROUND(H131/J131,0)</f>
        <v>2669</v>
      </c>
      <c r="M131" s="68"/>
      <c r="N131" s="94">
        <f>Table1061[[#This Row],[Excess Levy Ammount]]-Table1061[[#This Row],[Certified Levy Amount]]</f>
        <v>-19805.494490880053</v>
      </c>
      <c r="O131" s="68"/>
      <c r="P131" s="79"/>
      <c r="Q131" s="69"/>
    </row>
    <row r="132" spans="2:17" ht="16.5">
      <c r="B132" s="66" t="s">
        <v>267</v>
      </c>
      <c r="C132" s="66" t="s">
        <v>804</v>
      </c>
      <c r="D132" s="68">
        <v>650551018</v>
      </c>
      <c r="E132" s="68">
        <v>1081414</v>
      </c>
      <c r="F132" s="68">
        <f t="shared" si="10"/>
        <v>651632432</v>
      </c>
      <c r="G132" s="79">
        <f t="shared" si="11"/>
        <v>1.27739</v>
      </c>
      <c r="H132" s="68">
        <v>832388</v>
      </c>
      <c r="I132" s="68">
        <f t="shared" si="12"/>
        <v>831006.61257054005</v>
      </c>
      <c r="J132" s="69">
        <v>782.68</v>
      </c>
      <c r="K132" s="68">
        <f t="shared" si="13"/>
        <v>832566</v>
      </c>
      <c r="L132" s="68">
        <f t="shared" si="14"/>
        <v>1064</v>
      </c>
      <c r="M132" s="68"/>
      <c r="N132" s="94">
        <f>Table1061[[#This Row],[Excess Levy Ammount]]-Table1061[[#This Row],[Certified Levy Amount]]</f>
        <v>-1381.3874294599518</v>
      </c>
      <c r="O132" s="68"/>
      <c r="P132" s="79"/>
      <c r="Q132" s="69"/>
    </row>
    <row r="133" spans="2:17" ht="16.5">
      <c r="B133" s="66" t="s">
        <v>269</v>
      </c>
      <c r="C133" s="66" t="s">
        <v>805</v>
      </c>
      <c r="D133" s="68">
        <v>202798969</v>
      </c>
      <c r="E133" s="68">
        <v>330567</v>
      </c>
      <c r="F133" s="68">
        <f t="shared" si="10"/>
        <v>203129536</v>
      </c>
      <c r="G133" s="79">
        <f t="shared" si="11"/>
        <v>0.93981000000000003</v>
      </c>
      <c r="H133" s="68">
        <v>190904</v>
      </c>
      <c r="I133" s="68">
        <f t="shared" si="12"/>
        <v>190593.32982772999</v>
      </c>
      <c r="J133" s="69">
        <v>120.29</v>
      </c>
      <c r="K133" s="68">
        <f t="shared" si="13"/>
        <v>1688665</v>
      </c>
      <c r="L133" s="68">
        <f t="shared" si="14"/>
        <v>1587</v>
      </c>
      <c r="M133" s="68"/>
      <c r="N133" s="94">
        <f>Table1061[[#This Row],[Excess Levy Ammount]]-Table1061[[#This Row],[Certified Levy Amount]]</f>
        <v>-310.67017227000906</v>
      </c>
      <c r="O133" s="68"/>
      <c r="P133" s="79"/>
      <c r="Q133" s="69"/>
    </row>
    <row r="134" spans="2:17" ht="16.5">
      <c r="B134" s="66" t="s">
        <v>271</v>
      </c>
      <c r="C134" s="66" t="s">
        <v>806</v>
      </c>
      <c r="D134" s="68">
        <v>695600712</v>
      </c>
      <c r="E134" s="68">
        <v>46746247</v>
      </c>
      <c r="F134" s="68">
        <f t="shared" si="10"/>
        <v>742346959</v>
      </c>
      <c r="G134" s="79">
        <f t="shared" si="11"/>
        <v>1.02075</v>
      </c>
      <c r="H134" s="68">
        <v>757747</v>
      </c>
      <c r="I134" s="68">
        <f t="shared" si="12"/>
        <v>710030.76837475004</v>
      </c>
      <c r="J134" s="69">
        <v>561.32000000000005</v>
      </c>
      <c r="K134" s="68">
        <f t="shared" si="13"/>
        <v>1322502</v>
      </c>
      <c r="L134" s="68">
        <f t="shared" si="14"/>
        <v>1350</v>
      </c>
      <c r="M134" s="68"/>
      <c r="N134" s="94">
        <f>Table1061[[#This Row],[Excess Levy Ammount]]-Table1061[[#This Row],[Certified Levy Amount]]</f>
        <v>-47716.231625249959</v>
      </c>
      <c r="O134" s="68"/>
      <c r="P134" s="79"/>
      <c r="Q134" s="69"/>
    </row>
    <row r="135" spans="2:17" ht="16.5">
      <c r="B135" s="66" t="s">
        <v>273</v>
      </c>
      <c r="C135" s="66" t="s">
        <v>807</v>
      </c>
      <c r="D135" s="68">
        <v>503473530</v>
      </c>
      <c r="E135" s="68">
        <v>51715835</v>
      </c>
      <c r="F135" s="68">
        <f t="shared" si="10"/>
        <v>555189365</v>
      </c>
      <c r="G135" s="79">
        <f t="shared" si="11"/>
        <v>1.69204</v>
      </c>
      <c r="H135" s="68">
        <v>939402</v>
      </c>
      <c r="I135" s="68">
        <f t="shared" si="12"/>
        <v>851896.73854659998</v>
      </c>
      <c r="J135" s="69">
        <v>342.65</v>
      </c>
      <c r="K135" s="68">
        <f t="shared" si="13"/>
        <v>1620281</v>
      </c>
      <c r="L135" s="68">
        <f t="shared" si="14"/>
        <v>2742</v>
      </c>
      <c r="M135" s="68"/>
      <c r="N135" s="94">
        <f>Table1061[[#This Row],[Excess Levy Ammount]]-Table1061[[#This Row],[Certified Levy Amount]]</f>
        <v>-87505.261453400017</v>
      </c>
      <c r="O135" s="68"/>
      <c r="P135" s="79"/>
      <c r="Q135" s="69"/>
    </row>
    <row r="136" spans="2:17" ht="16.5">
      <c r="B136" s="66" t="s">
        <v>275</v>
      </c>
      <c r="C136" s="66" t="s">
        <v>808</v>
      </c>
      <c r="D136" s="68">
        <v>620675753</v>
      </c>
      <c r="E136" s="68">
        <v>9967153</v>
      </c>
      <c r="F136" s="68">
        <f t="shared" si="10"/>
        <v>630642906</v>
      </c>
      <c r="G136" s="79">
        <f t="shared" si="11"/>
        <v>1.6102399999999999</v>
      </c>
      <c r="H136" s="68">
        <v>1015489</v>
      </c>
      <c r="I136" s="68">
        <f t="shared" si="12"/>
        <v>999439.49155328004</v>
      </c>
      <c r="J136" s="69">
        <v>626.29</v>
      </c>
      <c r="K136" s="68">
        <f t="shared" si="13"/>
        <v>1006950</v>
      </c>
      <c r="L136" s="68">
        <f t="shared" si="14"/>
        <v>1621</v>
      </c>
      <c r="M136" s="68"/>
      <c r="N136" s="94">
        <f>Table1061[[#This Row],[Excess Levy Ammount]]-Table1061[[#This Row],[Certified Levy Amount]]</f>
        <v>-16049.508446719963</v>
      </c>
      <c r="O136" s="68"/>
      <c r="P136" s="79"/>
      <c r="Q136" s="69"/>
    </row>
    <row r="137" spans="2:17" ht="16.5">
      <c r="B137" s="66" t="s">
        <v>277</v>
      </c>
      <c r="C137" s="66" t="s">
        <v>809</v>
      </c>
      <c r="D137" s="68">
        <v>740551071</v>
      </c>
      <c r="E137" s="68">
        <v>4910619</v>
      </c>
      <c r="F137" s="68">
        <f t="shared" si="10"/>
        <v>745461690</v>
      </c>
      <c r="G137" s="79">
        <f t="shared" si="11"/>
        <v>0.91391</v>
      </c>
      <c r="H137" s="68">
        <v>681288</v>
      </c>
      <c r="I137" s="68">
        <f t="shared" si="12"/>
        <v>676800.13618971</v>
      </c>
      <c r="J137" s="69">
        <v>683.5</v>
      </c>
      <c r="K137" s="68">
        <f t="shared" si="13"/>
        <v>1090654</v>
      </c>
      <c r="L137" s="68">
        <f t="shared" si="14"/>
        <v>997</v>
      </c>
      <c r="M137" s="68"/>
      <c r="N137" s="94">
        <f>Table1061[[#This Row],[Excess Levy Ammount]]-Table1061[[#This Row],[Certified Levy Amount]]</f>
        <v>-4487.8638102900004</v>
      </c>
      <c r="O137" s="68"/>
      <c r="P137" s="79"/>
      <c r="Q137" s="69"/>
    </row>
    <row r="138" spans="2:17" ht="16.5">
      <c r="B138" s="66" t="s">
        <v>279</v>
      </c>
      <c r="C138" s="66" t="s">
        <v>810</v>
      </c>
      <c r="D138" s="68">
        <v>155651404</v>
      </c>
      <c r="E138" s="68">
        <v>19087741</v>
      </c>
      <c r="F138" s="68">
        <f t="shared" si="10"/>
        <v>174739145</v>
      </c>
      <c r="G138" s="79">
        <f t="shared" si="11"/>
        <v>1.4355500000000001</v>
      </c>
      <c r="H138" s="68">
        <v>250847</v>
      </c>
      <c r="I138" s="68">
        <f t="shared" si="12"/>
        <v>223445.59340745001</v>
      </c>
      <c r="J138" s="69">
        <v>129.5</v>
      </c>
      <c r="K138" s="68">
        <f t="shared" si="13"/>
        <v>1349337</v>
      </c>
      <c r="L138" s="68">
        <f t="shared" si="14"/>
        <v>1937</v>
      </c>
      <c r="M138" s="68"/>
      <c r="N138" s="94">
        <f>Table1061[[#This Row],[Excess Levy Ammount]]-Table1061[[#This Row],[Certified Levy Amount]]</f>
        <v>-27401.406592549989</v>
      </c>
      <c r="O138" s="68"/>
      <c r="P138" s="79"/>
      <c r="Q138" s="69"/>
    </row>
    <row r="139" spans="2:17" ht="16.5">
      <c r="B139" s="66" t="s">
        <v>281</v>
      </c>
      <c r="C139" s="66" t="s">
        <v>811</v>
      </c>
      <c r="D139" s="68">
        <v>744246763</v>
      </c>
      <c r="E139" s="68">
        <v>52628344</v>
      </c>
      <c r="F139" s="68">
        <f t="shared" si="10"/>
        <v>796875107</v>
      </c>
      <c r="G139" s="79">
        <f t="shared" si="11"/>
        <v>1.38039</v>
      </c>
      <c r="H139" s="68">
        <v>1100000</v>
      </c>
      <c r="I139" s="68">
        <f t="shared" si="12"/>
        <v>1027352.36022584</v>
      </c>
      <c r="J139" s="69">
        <v>825.67</v>
      </c>
      <c r="K139" s="68">
        <f t="shared" si="13"/>
        <v>965125</v>
      </c>
      <c r="L139" s="68">
        <f t="shared" si="14"/>
        <v>1332</v>
      </c>
      <c r="M139" s="68"/>
      <c r="N139" s="94">
        <f>Table1061[[#This Row],[Excess Levy Ammount]]-Table1061[[#This Row],[Certified Levy Amount]]</f>
        <v>-72647.639774159994</v>
      </c>
      <c r="O139" s="68"/>
      <c r="P139" s="79"/>
      <c r="Q139" s="69"/>
    </row>
    <row r="140" spans="2:17" ht="16.5">
      <c r="B140" s="66" t="s">
        <v>283</v>
      </c>
      <c r="C140" s="66" t="s">
        <v>812</v>
      </c>
      <c r="D140" s="68">
        <v>996330322</v>
      </c>
      <c r="E140" s="68">
        <v>51553394</v>
      </c>
      <c r="F140" s="68">
        <f t="shared" si="10"/>
        <v>1047883716</v>
      </c>
      <c r="G140" s="79">
        <f t="shared" si="11"/>
        <v>0.93062</v>
      </c>
      <c r="H140" s="68">
        <v>975186</v>
      </c>
      <c r="I140" s="68">
        <f t="shared" si="12"/>
        <v>927209.38047572004</v>
      </c>
      <c r="J140" s="69">
        <v>823.39</v>
      </c>
      <c r="K140" s="68">
        <f t="shared" si="13"/>
        <v>1272646</v>
      </c>
      <c r="L140" s="68">
        <f t="shared" si="14"/>
        <v>1184</v>
      </c>
      <c r="M140" s="68"/>
      <c r="N140" s="94">
        <f>Table1061[[#This Row],[Excess Levy Ammount]]-Table1061[[#This Row],[Certified Levy Amount]]</f>
        <v>-47976.619524279959</v>
      </c>
      <c r="O140" s="68"/>
      <c r="P140" s="79"/>
      <c r="Q140" s="69"/>
    </row>
    <row r="141" spans="2:17" ht="16.5">
      <c r="B141" s="66" t="s">
        <v>285</v>
      </c>
      <c r="C141" s="66" t="s">
        <v>813</v>
      </c>
      <c r="D141" s="68">
        <v>195332347</v>
      </c>
      <c r="E141" s="68">
        <v>84826171</v>
      </c>
      <c r="F141" s="68">
        <f t="shared" si="10"/>
        <v>280158518</v>
      </c>
      <c r="G141" s="79">
        <f t="shared" si="11"/>
        <v>1.24936</v>
      </c>
      <c r="H141" s="68">
        <v>350018</v>
      </c>
      <c r="I141" s="68">
        <f t="shared" si="12"/>
        <v>244039.57499944</v>
      </c>
      <c r="J141" s="69">
        <v>254.41</v>
      </c>
      <c r="K141" s="68">
        <f t="shared" si="13"/>
        <v>1101209</v>
      </c>
      <c r="L141" s="68">
        <f t="shared" si="14"/>
        <v>1376</v>
      </c>
      <c r="M141" s="68"/>
      <c r="N141" s="94">
        <f>Table1061[[#This Row],[Excess Levy Ammount]]-Table1061[[#This Row],[Certified Levy Amount]]</f>
        <v>-105978.42500056</v>
      </c>
      <c r="O141" s="68"/>
      <c r="P141" s="79"/>
      <c r="Q141" s="69"/>
    </row>
    <row r="142" spans="2:17" ht="16.5">
      <c r="B142" s="66" t="s">
        <v>287</v>
      </c>
      <c r="C142" s="66" t="s">
        <v>814</v>
      </c>
      <c r="D142" s="68">
        <v>2585484726</v>
      </c>
      <c r="E142" s="68">
        <v>7311052</v>
      </c>
      <c r="F142" s="68">
        <f t="shared" si="10"/>
        <v>2592795778</v>
      </c>
      <c r="G142" s="79">
        <f t="shared" si="11"/>
        <v>2.0884800000000001</v>
      </c>
      <c r="H142" s="68">
        <v>5415000</v>
      </c>
      <c r="I142" s="68">
        <f t="shared" si="12"/>
        <v>5399731.0141190402</v>
      </c>
      <c r="J142" s="69">
        <v>2946.65</v>
      </c>
      <c r="K142" s="68">
        <f t="shared" si="13"/>
        <v>879913</v>
      </c>
      <c r="L142" s="68">
        <f t="shared" si="14"/>
        <v>1838</v>
      </c>
      <c r="M142" s="68"/>
      <c r="N142" s="94">
        <f>Table1061[[#This Row],[Excess Levy Ammount]]-Table1061[[#This Row],[Certified Levy Amount]]</f>
        <v>-15268.985880959779</v>
      </c>
      <c r="O142" s="68"/>
      <c r="P142" s="79"/>
      <c r="Q142" s="69"/>
    </row>
    <row r="143" spans="2:17" ht="16.5">
      <c r="B143" s="66" t="s">
        <v>289</v>
      </c>
      <c r="C143" s="66" t="s">
        <v>815</v>
      </c>
      <c r="D143" s="68">
        <v>899701648</v>
      </c>
      <c r="E143" s="68">
        <v>74380365</v>
      </c>
      <c r="F143" s="68">
        <f t="shared" si="10"/>
        <v>974082013</v>
      </c>
      <c r="G143" s="79">
        <f t="shared" si="11"/>
        <v>0.97272000000000003</v>
      </c>
      <c r="H143" s="68">
        <v>947506</v>
      </c>
      <c r="I143" s="68">
        <f t="shared" si="12"/>
        <v>875154.73135719995</v>
      </c>
      <c r="J143" s="69">
        <v>370.29</v>
      </c>
      <c r="K143" s="68">
        <f t="shared" si="13"/>
        <v>2630592</v>
      </c>
      <c r="L143" s="68">
        <f t="shared" si="14"/>
        <v>2559</v>
      </c>
      <c r="M143" s="68"/>
      <c r="N143" s="94">
        <f>Table1061[[#This Row],[Excess Levy Ammount]]-Table1061[[#This Row],[Certified Levy Amount]]</f>
        <v>-72351.268642800045</v>
      </c>
      <c r="O143" s="68"/>
      <c r="P143" s="79"/>
      <c r="Q143" s="69"/>
    </row>
    <row r="144" spans="2:17" ht="16.5">
      <c r="B144" s="66" t="s">
        <v>291</v>
      </c>
      <c r="C144" s="66" t="s">
        <v>816</v>
      </c>
      <c r="D144" s="68">
        <v>3167004922</v>
      </c>
      <c r="E144" s="68">
        <v>12684208</v>
      </c>
      <c r="F144" s="68">
        <f t="shared" si="10"/>
        <v>3179689130</v>
      </c>
      <c r="G144" s="79">
        <f t="shared" si="11"/>
        <v>1.41523</v>
      </c>
      <c r="H144" s="68">
        <v>4500000</v>
      </c>
      <c r="I144" s="68">
        <f t="shared" si="12"/>
        <v>4482048.9283121601</v>
      </c>
      <c r="J144" s="69">
        <v>3466.9</v>
      </c>
      <c r="K144" s="68">
        <f t="shared" si="13"/>
        <v>917156</v>
      </c>
      <c r="L144" s="68">
        <f t="shared" si="14"/>
        <v>1298</v>
      </c>
      <c r="M144" s="68"/>
      <c r="N144" s="94">
        <f>Table1061[[#This Row],[Excess Levy Ammount]]-Table1061[[#This Row],[Certified Levy Amount]]</f>
        <v>-17951.071687839925</v>
      </c>
      <c r="O144" s="68"/>
      <c r="P144" s="79"/>
      <c r="Q144" s="69"/>
    </row>
    <row r="145" spans="2:17" ht="16.5">
      <c r="B145" s="66" t="s">
        <v>293</v>
      </c>
      <c r="C145" s="66" t="s">
        <v>820</v>
      </c>
      <c r="D145" s="68">
        <v>121958838</v>
      </c>
      <c r="E145" s="68">
        <v>0</v>
      </c>
      <c r="F145" s="68">
        <f t="shared" si="10"/>
        <v>121958838</v>
      </c>
      <c r="G145" s="79">
        <f t="shared" si="11"/>
        <v>1.4782900000000001</v>
      </c>
      <c r="H145" s="68">
        <v>180291</v>
      </c>
      <c r="I145" s="68">
        <f t="shared" si="12"/>
        <v>180291</v>
      </c>
      <c r="J145" s="69">
        <v>72.790000000000006</v>
      </c>
      <c r="K145" s="68">
        <f t="shared" si="13"/>
        <v>1675489</v>
      </c>
      <c r="L145" s="68">
        <f t="shared" si="14"/>
        <v>2477</v>
      </c>
      <c r="M145" s="68"/>
      <c r="N145" s="94">
        <f>Table1061[[#This Row],[Excess Levy Ammount]]-Table1061[[#This Row],[Certified Levy Amount]]</f>
        <v>0</v>
      </c>
      <c r="O145" s="68"/>
      <c r="P145" s="79"/>
      <c r="Q145" s="69"/>
    </row>
    <row r="146" spans="2:17" ht="16.5">
      <c r="B146" s="66" t="s">
        <v>295</v>
      </c>
      <c r="C146" s="66" t="s">
        <v>821</v>
      </c>
      <c r="D146" s="68">
        <v>732435998</v>
      </c>
      <c r="E146" s="68">
        <v>442776</v>
      </c>
      <c r="F146" s="68">
        <f t="shared" si="10"/>
        <v>732878774</v>
      </c>
      <c r="G146" s="79">
        <f t="shared" si="11"/>
        <v>1.7739799999999999</v>
      </c>
      <c r="H146" s="68">
        <v>1300112</v>
      </c>
      <c r="I146" s="68">
        <f t="shared" si="12"/>
        <v>1299326.52423152</v>
      </c>
      <c r="J146" s="69">
        <v>682.32</v>
      </c>
      <c r="K146" s="68">
        <f t="shared" si="13"/>
        <v>1074098</v>
      </c>
      <c r="L146" s="68">
        <f t="shared" si="14"/>
        <v>1905</v>
      </c>
      <c r="M146" s="68"/>
      <c r="N146" s="94">
        <f>Table1061[[#This Row],[Excess Levy Ammount]]-Table1061[[#This Row],[Certified Levy Amount]]</f>
        <v>-785.47576847998425</v>
      </c>
      <c r="O146" s="68"/>
      <c r="P146" s="79"/>
      <c r="Q146" s="69"/>
    </row>
    <row r="147" spans="2:17" ht="16.5">
      <c r="B147" s="66" t="s">
        <v>297</v>
      </c>
      <c r="C147" s="66" t="s">
        <v>822</v>
      </c>
      <c r="D147" s="68">
        <v>80406423</v>
      </c>
      <c r="E147" s="68">
        <v>0</v>
      </c>
      <c r="F147" s="68">
        <f t="shared" si="10"/>
        <v>80406423</v>
      </c>
      <c r="G147" s="79">
        <f t="shared" si="11"/>
        <v>2.6739199999999999</v>
      </c>
      <c r="H147" s="68">
        <v>215000</v>
      </c>
      <c r="I147" s="68">
        <f t="shared" si="12"/>
        <v>215000</v>
      </c>
      <c r="J147" s="69">
        <v>91.57</v>
      </c>
      <c r="K147" s="68">
        <f t="shared" si="13"/>
        <v>878087</v>
      </c>
      <c r="L147" s="68">
        <f t="shared" si="14"/>
        <v>2348</v>
      </c>
      <c r="M147" s="68"/>
      <c r="N147" s="94">
        <f>Table1061[[#This Row],[Excess Levy Ammount]]-Table1061[[#This Row],[Certified Levy Amount]]</f>
        <v>0</v>
      </c>
      <c r="O147" s="68"/>
      <c r="P147" s="79"/>
      <c r="Q147" s="69"/>
    </row>
    <row r="148" spans="2:17" ht="16.5">
      <c r="B148" s="66" t="s">
        <v>299</v>
      </c>
      <c r="C148" s="66" t="s">
        <v>823</v>
      </c>
      <c r="D148" s="68">
        <v>296047914</v>
      </c>
      <c r="E148" s="68">
        <v>0</v>
      </c>
      <c r="F148" s="68">
        <f t="shared" si="10"/>
        <v>296047914</v>
      </c>
      <c r="G148" s="79">
        <f t="shared" si="11"/>
        <v>0.81067999999999996</v>
      </c>
      <c r="H148" s="68">
        <v>240000</v>
      </c>
      <c r="I148" s="68">
        <f t="shared" si="12"/>
        <v>240000</v>
      </c>
      <c r="J148" s="69">
        <v>89.35</v>
      </c>
      <c r="K148" s="68">
        <f t="shared" si="13"/>
        <v>3313351</v>
      </c>
      <c r="L148" s="68">
        <f t="shared" si="14"/>
        <v>2686</v>
      </c>
      <c r="M148" s="68"/>
      <c r="N148" s="94">
        <f>Table1061[[#This Row],[Excess Levy Ammount]]-Table1061[[#This Row],[Certified Levy Amount]]</f>
        <v>0</v>
      </c>
      <c r="O148" s="68"/>
      <c r="P148" s="79"/>
      <c r="Q148" s="69"/>
    </row>
    <row r="149" spans="2:17" ht="16.5">
      <c r="B149" s="66" t="s">
        <v>301</v>
      </c>
      <c r="C149" s="66" t="s">
        <v>824</v>
      </c>
      <c r="D149" s="68">
        <v>293770622</v>
      </c>
      <c r="E149" s="68">
        <v>0</v>
      </c>
      <c r="F149" s="68">
        <f t="shared" si="10"/>
        <v>293770622</v>
      </c>
      <c r="G149" s="79">
        <f t="shared" si="11"/>
        <v>1.8722099999999999</v>
      </c>
      <c r="H149" s="68">
        <v>550000</v>
      </c>
      <c r="I149" s="68">
        <f t="shared" si="12"/>
        <v>550000</v>
      </c>
      <c r="J149" s="69">
        <v>229.11</v>
      </c>
      <c r="K149" s="68">
        <f t="shared" si="13"/>
        <v>1282225</v>
      </c>
      <c r="L149" s="68">
        <f t="shared" si="14"/>
        <v>2401</v>
      </c>
      <c r="M149" s="68"/>
      <c r="N149" s="94">
        <f>Table1061[[#This Row],[Excess Levy Ammount]]-Table1061[[#This Row],[Certified Levy Amount]]</f>
        <v>0</v>
      </c>
      <c r="O149" s="68"/>
      <c r="P149" s="79"/>
      <c r="Q149" s="69"/>
    </row>
    <row r="150" spans="2:17" ht="16.5">
      <c r="B150" s="66" t="s">
        <v>303</v>
      </c>
      <c r="C150" s="66" t="s">
        <v>825</v>
      </c>
      <c r="D150" s="68">
        <v>191715201</v>
      </c>
      <c r="E150" s="68">
        <v>0</v>
      </c>
      <c r="F150" s="68">
        <f t="shared" si="10"/>
        <v>191715201</v>
      </c>
      <c r="G150" s="79">
        <f t="shared" si="11"/>
        <v>2.4254699999999998</v>
      </c>
      <c r="H150" s="68">
        <v>465000</v>
      </c>
      <c r="I150" s="68">
        <f t="shared" si="12"/>
        <v>465000</v>
      </c>
      <c r="J150" s="69">
        <v>208.21</v>
      </c>
      <c r="K150" s="68">
        <f t="shared" si="13"/>
        <v>920778</v>
      </c>
      <c r="L150" s="68">
        <f t="shared" si="14"/>
        <v>2233</v>
      </c>
      <c r="M150" s="68"/>
      <c r="N150" s="94">
        <f>Table1061[[#This Row],[Excess Levy Ammount]]-Table1061[[#This Row],[Certified Levy Amount]]</f>
        <v>0</v>
      </c>
      <c r="O150" s="68"/>
      <c r="P150" s="79"/>
      <c r="Q150" s="69"/>
    </row>
    <row r="151" spans="2:17" ht="16.5">
      <c r="B151" s="66" t="s">
        <v>305</v>
      </c>
      <c r="C151" s="66" t="s">
        <v>826</v>
      </c>
      <c r="D151" s="68">
        <v>166592877</v>
      </c>
      <c r="E151" s="68">
        <v>0</v>
      </c>
      <c r="F151" s="68">
        <f t="shared" si="10"/>
        <v>166592877</v>
      </c>
      <c r="G151" s="79">
        <f t="shared" si="11"/>
        <v>2.2509999999999999</v>
      </c>
      <c r="H151" s="68">
        <v>375000</v>
      </c>
      <c r="I151" s="68">
        <f t="shared" si="12"/>
        <v>375000</v>
      </c>
      <c r="J151" s="69">
        <v>126.09</v>
      </c>
      <c r="K151" s="68">
        <f t="shared" si="13"/>
        <v>1321222</v>
      </c>
      <c r="L151" s="68">
        <f t="shared" si="14"/>
        <v>2974</v>
      </c>
      <c r="M151" s="68"/>
      <c r="N151" s="94">
        <f>Table1061[[#This Row],[Excess Levy Ammount]]-Table1061[[#This Row],[Certified Levy Amount]]</f>
        <v>0</v>
      </c>
      <c r="O151" s="68"/>
      <c r="P151" s="79"/>
      <c r="Q151" s="69"/>
    </row>
    <row r="152" spans="2:17" ht="16.5">
      <c r="B152" s="66" t="s">
        <v>307</v>
      </c>
      <c r="C152" s="66" t="s">
        <v>827</v>
      </c>
      <c r="D152" s="68">
        <v>343828868</v>
      </c>
      <c r="E152" s="68">
        <v>0</v>
      </c>
      <c r="F152" s="68">
        <f t="shared" si="10"/>
        <v>343828868</v>
      </c>
      <c r="G152" s="79">
        <f t="shared" si="11"/>
        <v>2.2103999999999999</v>
      </c>
      <c r="H152" s="68">
        <v>760000</v>
      </c>
      <c r="I152" s="68">
        <f t="shared" si="12"/>
        <v>760000</v>
      </c>
      <c r="J152" s="69">
        <v>556.5</v>
      </c>
      <c r="K152" s="68">
        <f t="shared" si="13"/>
        <v>617842</v>
      </c>
      <c r="L152" s="68">
        <f t="shared" si="14"/>
        <v>1366</v>
      </c>
      <c r="M152" s="68"/>
      <c r="N152" s="94">
        <f>Table1061[[#This Row],[Excess Levy Ammount]]-Table1061[[#This Row],[Certified Levy Amount]]</f>
        <v>0</v>
      </c>
      <c r="O152" s="68"/>
      <c r="P152" s="79"/>
      <c r="Q152" s="69"/>
    </row>
    <row r="153" spans="2:17" ht="16.5">
      <c r="B153" s="66" t="s">
        <v>309</v>
      </c>
      <c r="C153" s="66" t="s">
        <v>831</v>
      </c>
      <c r="D153" s="68">
        <v>309638935</v>
      </c>
      <c r="E153" s="68">
        <v>635871</v>
      </c>
      <c r="F153" s="68">
        <f t="shared" si="10"/>
        <v>310274806</v>
      </c>
      <c r="G153" s="79">
        <f t="shared" si="11"/>
        <v>1.96288</v>
      </c>
      <c r="H153" s="68">
        <v>609032</v>
      </c>
      <c r="I153" s="68">
        <f t="shared" si="12"/>
        <v>607783.86153152003</v>
      </c>
      <c r="J153" s="69">
        <v>296.33999999999997</v>
      </c>
      <c r="K153" s="68">
        <f t="shared" si="13"/>
        <v>1047023</v>
      </c>
      <c r="L153" s="68">
        <f t="shared" si="14"/>
        <v>2055</v>
      </c>
      <c r="M153" s="68"/>
      <c r="N153" s="94">
        <f>Table1061[[#This Row],[Excess Levy Ammount]]-Table1061[[#This Row],[Certified Levy Amount]]</f>
        <v>-1248.1384684799705</v>
      </c>
      <c r="O153" s="68"/>
      <c r="P153" s="79"/>
      <c r="Q153" s="69"/>
    </row>
    <row r="154" spans="2:17" ht="16.5">
      <c r="B154" s="66" t="s">
        <v>311</v>
      </c>
      <c r="C154" s="66" t="s">
        <v>832</v>
      </c>
      <c r="D154" s="68">
        <v>1105444407</v>
      </c>
      <c r="E154" s="68">
        <v>2420033</v>
      </c>
      <c r="F154" s="68">
        <f t="shared" si="10"/>
        <v>1107864440</v>
      </c>
      <c r="G154" s="79">
        <f t="shared" si="11"/>
        <v>0.66391999999999995</v>
      </c>
      <c r="H154" s="68">
        <v>735538</v>
      </c>
      <c r="I154" s="68">
        <f t="shared" si="12"/>
        <v>733931.29169064004</v>
      </c>
      <c r="J154" s="69">
        <v>268.29000000000002</v>
      </c>
      <c r="K154" s="68">
        <f t="shared" si="13"/>
        <v>4129354</v>
      </c>
      <c r="L154" s="68">
        <f t="shared" si="14"/>
        <v>2742</v>
      </c>
      <c r="M154" s="68"/>
      <c r="N154" s="94">
        <f>Table1061[[#This Row],[Excess Levy Ammount]]-Table1061[[#This Row],[Certified Levy Amount]]</f>
        <v>-1606.7083093599649</v>
      </c>
      <c r="O154" s="68"/>
      <c r="P154" s="79"/>
      <c r="Q154" s="69"/>
    </row>
    <row r="155" spans="2:17" ht="16.5">
      <c r="B155" s="66" t="s">
        <v>313</v>
      </c>
      <c r="C155" s="66" t="s">
        <v>833</v>
      </c>
      <c r="D155" s="68">
        <v>2630904576</v>
      </c>
      <c r="E155" s="68">
        <v>18719839</v>
      </c>
      <c r="F155" s="68">
        <f t="shared" si="10"/>
        <v>2649624415</v>
      </c>
      <c r="G155" s="79">
        <f t="shared" si="11"/>
        <v>2.0929099999999998</v>
      </c>
      <c r="H155" s="68">
        <v>5545416</v>
      </c>
      <c r="I155" s="68">
        <f t="shared" si="12"/>
        <v>5506237.0617585098</v>
      </c>
      <c r="J155" s="69">
        <v>3995.96</v>
      </c>
      <c r="K155" s="68">
        <f t="shared" si="13"/>
        <v>663076</v>
      </c>
      <c r="L155" s="68">
        <f t="shared" si="14"/>
        <v>1388</v>
      </c>
      <c r="M155" s="68"/>
      <c r="N155" s="94">
        <f>Table1061[[#This Row],[Excess Levy Ammount]]-Table1061[[#This Row],[Certified Levy Amount]]</f>
        <v>-39178.938241490163</v>
      </c>
      <c r="O155" s="68"/>
      <c r="P155" s="79"/>
      <c r="Q155" s="69"/>
    </row>
    <row r="156" spans="2:17" ht="16.5">
      <c r="B156" s="66" t="s">
        <v>315</v>
      </c>
      <c r="C156" s="66" t="s">
        <v>1042</v>
      </c>
      <c r="D156" s="68">
        <v>218892469</v>
      </c>
      <c r="E156" s="68">
        <v>31678997</v>
      </c>
      <c r="F156" s="68">
        <f t="shared" si="10"/>
        <v>250571466</v>
      </c>
      <c r="G156" s="79">
        <f t="shared" si="11"/>
        <v>2.43411</v>
      </c>
      <c r="H156" s="68">
        <v>609919</v>
      </c>
      <c r="I156" s="68">
        <f t="shared" si="12"/>
        <v>532808.83661233005</v>
      </c>
      <c r="J156" s="69">
        <v>2067.79</v>
      </c>
      <c r="K156" s="68">
        <f t="shared" si="13"/>
        <v>121178</v>
      </c>
      <c r="L156" s="68">
        <f t="shared" si="14"/>
        <v>295</v>
      </c>
      <c r="M156" s="68"/>
      <c r="N156" s="94">
        <f>Table1061[[#This Row],[Excess Levy Ammount]]-Table1061[[#This Row],[Certified Levy Amount]]</f>
        <v>-77110.163387669949</v>
      </c>
      <c r="O156" s="68"/>
      <c r="P156" s="79"/>
      <c r="Q156" s="69"/>
    </row>
    <row r="157" spans="2:17" ht="16.5">
      <c r="B157" s="66" t="s">
        <v>317</v>
      </c>
      <c r="C157" s="66" t="s">
        <v>835</v>
      </c>
      <c r="D157" s="68">
        <v>2113604120</v>
      </c>
      <c r="E157" s="68">
        <v>5570378</v>
      </c>
      <c r="F157" s="68">
        <f t="shared" si="10"/>
        <v>2119174498</v>
      </c>
      <c r="G157" s="79">
        <f t="shared" si="11"/>
        <v>1.2868900000000001</v>
      </c>
      <c r="H157" s="68">
        <v>2727137</v>
      </c>
      <c r="I157" s="68">
        <f t="shared" si="12"/>
        <v>2719968.5362555799</v>
      </c>
      <c r="J157" s="69">
        <v>1085.9000000000001</v>
      </c>
      <c r="K157" s="68">
        <f t="shared" si="13"/>
        <v>1951537</v>
      </c>
      <c r="L157" s="68">
        <f t="shared" si="14"/>
        <v>2511</v>
      </c>
      <c r="M157" s="68"/>
      <c r="N157" s="94">
        <f>Table1061[[#This Row],[Excess Levy Ammount]]-Table1061[[#This Row],[Certified Levy Amount]]</f>
        <v>-7168.4637444200926</v>
      </c>
      <c r="O157" s="68"/>
      <c r="P157" s="79"/>
      <c r="Q157" s="69"/>
    </row>
    <row r="158" spans="2:17" ht="16.5">
      <c r="B158" s="66" t="s">
        <v>319</v>
      </c>
      <c r="C158" s="66" t="s">
        <v>836</v>
      </c>
      <c r="D158" s="68">
        <v>3064734745</v>
      </c>
      <c r="E158" s="68">
        <v>14992659</v>
      </c>
      <c r="F158" s="68">
        <f t="shared" si="10"/>
        <v>3079727404</v>
      </c>
      <c r="G158" s="79">
        <f t="shared" si="11"/>
        <v>1.2439800000000001</v>
      </c>
      <c r="H158" s="68">
        <v>3831125</v>
      </c>
      <c r="I158" s="68">
        <f t="shared" si="12"/>
        <v>3812474.43205718</v>
      </c>
      <c r="J158" s="69">
        <v>2222.7199999999998</v>
      </c>
      <c r="K158" s="68">
        <f t="shared" si="13"/>
        <v>1385567</v>
      </c>
      <c r="L158" s="68">
        <f t="shared" si="14"/>
        <v>1724</v>
      </c>
      <c r="M158" s="68"/>
      <c r="N158" s="94">
        <f>Table1061[[#This Row],[Excess Levy Ammount]]-Table1061[[#This Row],[Certified Levy Amount]]</f>
        <v>-18650.567942820024</v>
      </c>
      <c r="O158" s="68"/>
      <c r="P158" s="79"/>
      <c r="Q158" s="69"/>
    </row>
    <row r="159" spans="2:17" ht="16.5">
      <c r="B159" s="66" t="s">
        <v>321</v>
      </c>
      <c r="C159" s="66" t="s">
        <v>837</v>
      </c>
      <c r="D159" s="68">
        <v>1407818523</v>
      </c>
      <c r="E159" s="68">
        <v>50381732</v>
      </c>
      <c r="F159" s="68">
        <f t="shared" si="10"/>
        <v>1458200255</v>
      </c>
      <c r="G159" s="79">
        <f t="shared" si="11"/>
        <v>0.84092</v>
      </c>
      <c r="H159" s="68">
        <v>1226226</v>
      </c>
      <c r="I159" s="68">
        <f t="shared" si="12"/>
        <v>1183858.99392656</v>
      </c>
      <c r="J159" s="69">
        <v>447.27</v>
      </c>
      <c r="K159" s="68">
        <f t="shared" si="13"/>
        <v>3260224</v>
      </c>
      <c r="L159" s="68">
        <f t="shared" si="14"/>
        <v>2742</v>
      </c>
      <c r="M159" s="68"/>
      <c r="N159" s="94">
        <f>Table1061[[#This Row],[Excess Levy Ammount]]-Table1061[[#This Row],[Certified Levy Amount]]</f>
        <v>-42367.006073439959</v>
      </c>
      <c r="O159" s="68"/>
      <c r="P159" s="79"/>
      <c r="Q159" s="69"/>
    </row>
    <row r="160" spans="2:17" ht="16.5">
      <c r="B160" s="66" t="s">
        <v>323</v>
      </c>
      <c r="C160" s="66" t="s">
        <v>841</v>
      </c>
      <c r="D160" s="68">
        <v>15122520</v>
      </c>
      <c r="E160" s="68">
        <v>169277</v>
      </c>
      <c r="F160" s="68">
        <f t="shared" si="10"/>
        <v>15291797</v>
      </c>
      <c r="G160" s="79">
        <f t="shared" si="11"/>
        <v>2.3542000000000001</v>
      </c>
      <c r="H160" s="68">
        <v>36000</v>
      </c>
      <c r="I160" s="68">
        <f t="shared" si="12"/>
        <v>35601.488086600002</v>
      </c>
      <c r="J160" s="69">
        <v>177.33</v>
      </c>
      <c r="K160" s="68">
        <f t="shared" si="13"/>
        <v>86234</v>
      </c>
      <c r="L160" s="68">
        <f t="shared" si="14"/>
        <v>203</v>
      </c>
      <c r="M160" s="68"/>
      <c r="N160" s="94">
        <f>Table1061[[#This Row],[Excess Levy Ammount]]-Table1061[[#This Row],[Certified Levy Amount]]</f>
        <v>-398.51191339999787</v>
      </c>
      <c r="O160" s="68"/>
      <c r="P160" s="79"/>
      <c r="Q160" s="69"/>
    </row>
    <row r="161" spans="2:17" ht="16.5">
      <c r="B161" s="66" t="s">
        <v>325</v>
      </c>
      <c r="C161" s="66" t="s">
        <v>842</v>
      </c>
      <c r="D161" s="68">
        <v>794931733</v>
      </c>
      <c r="E161" s="68">
        <v>1113384</v>
      </c>
      <c r="F161" s="68">
        <f t="shared" si="10"/>
        <v>796045117</v>
      </c>
      <c r="G161" s="79">
        <f t="shared" si="11"/>
        <v>1.4917199999999999</v>
      </c>
      <c r="H161" s="68">
        <v>1187476</v>
      </c>
      <c r="I161" s="68">
        <f t="shared" si="12"/>
        <v>1185815.1428195201</v>
      </c>
      <c r="J161" s="69">
        <v>7746.55</v>
      </c>
      <c r="K161" s="68">
        <f t="shared" si="13"/>
        <v>102761</v>
      </c>
      <c r="L161" s="68">
        <f t="shared" si="14"/>
        <v>153</v>
      </c>
      <c r="M161" s="68"/>
      <c r="N161" s="94">
        <f>Table1061[[#This Row],[Excess Levy Ammount]]-Table1061[[#This Row],[Certified Levy Amount]]</f>
        <v>-1660.8571804799139</v>
      </c>
      <c r="O161" s="68"/>
      <c r="P161" s="79"/>
      <c r="Q161" s="69"/>
    </row>
    <row r="162" spans="2:17" ht="16.5">
      <c r="B162" s="66" t="s">
        <v>327</v>
      </c>
      <c r="C162" s="66" t="s">
        <v>843</v>
      </c>
      <c r="D162" s="68">
        <v>383577640</v>
      </c>
      <c r="E162" s="68">
        <v>524160</v>
      </c>
      <c r="F162" s="68">
        <f t="shared" si="10"/>
        <v>384101800</v>
      </c>
      <c r="G162" s="79">
        <f t="shared" si="11"/>
        <v>1.7571000000000001</v>
      </c>
      <c r="H162" s="68">
        <v>674904</v>
      </c>
      <c r="I162" s="68">
        <f t="shared" si="12"/>
        <v>673982.99846399995</v>
      </c>
      <c r="J162" s="69">
        <v>1141.6400000000001</v>
      </c>
      <c r="K162" s="68">
        <f t="shared" si="13"/>
        <v>336447</v>
      </c>
      <c r="L162" s="68">
        <f t="shared" si="14"/>
        <v>591</v>
      </c>
      <c r="M162" s="68"/>
      <c r="N162" s="94">
        <f>Table1061[[#This Row],[Excess Levy Ammount]]-Table1061[[#This Row],[Certified Levy Amount]]</f>
        <v>-921.00153600005433</v>
      </c>
      <c r="O162" s="68"/>
      <c r="P162" s="79"/>
      <c r="Q162" s="69"/>
    </row>
    <row r="163" spans="2:17" ht="16.5">
      <c r="B163" s="66" t="s">
        <v>329</v>
      </c>
      <c r="C163" s="66" t="s">
        <v>844</v>
      </c>
      <c r="D163" s="68">
        <v>510320675</v>
      </c>
      <c r="E163" s="68">
        <v>231327</v>
      </c>
      <c r="F163" s="68">
        <f t="shared" si="10"/>
        <v>510552002</v>
      </c>
      <c r="G163" s="79">
        <f t="shared" si="11"/>
        <v>2.2425799999999998</v>
      </c>
      <c r="H163" s="68">
        <v>1144955</v>
      </c>
      <c r="I163" s="68">
        <f t="shared" si="12"/>
        <v>1144436.2306963401</v>
      </c>
      <c r="J163" s="69">
        <v>960.94</v>
      </c>
      <c r="K163" s="68">
        <f t="shared" si="13"/>
        <v>531305</v>
      </c>
      <c r="L163" s="68">
        <f t="shared" si="14"/>
        <v>1191</v>
      </c>
      <c r="M163" s="68"/>
      <c r="N163" s="94">
        <f>Table1061[[#This Row],[Excess Levy Ammount]]-Table1061[[#This Row],[Certified Levy Amount]]</f>
        <v>-518.76930365990847</v>
      </c>
      <c r="O163" s="68"/>
      <c r="P163" s="79"/>
      <c r="Q163" s="69"/>
    </row>
    <row r="164" spans="2:17" ht="16.5">
      <c r="B164" s="66" t="s">
        <v>331</v>
      </c>
      <c r="C164" s="66" t="s">
        <v>845</v>
      </c>
      <c r="D164" s="68">
        <v>247054891</v>
      </c>
      <c r="E164" s="68">
        <v>480949</v>
      </c>
      <c r="F164" s="68">
        <f t="shared" si="10"/>
        <v>247535840</v>
      </c>
      <c r="G164" s="79">
        <f t="shared" si="11"/>
        <v>2.6824400000000002</v>
      </c>
      <c r="H164" s="68">
        <v>664000</v>
      </c>
      <c r="I164" s="68">
        <f t="shared" si="12"/>
        <v>662709.88316444005</v>
      </c>
      <c r="J164" s="69">
        <v>303.86</v>
      </c>
      <c r="K164" s="68">
        <f t="shared" si="13"/>
        <v>814638</v>
      </c>
      <c r="L164" s="68">
        <f t="shared" si="14"/>
        <v>2185</v>
      </c>
      <c r="M164" s="68"/>
      <c r="N164" s="94">
        <f>Table1061[[#This Row],[Excess Levy Ammount]]-Table1061[[#This Row],[Certified Levy Amount]]</f>
        <v>-1290.1168355599511</v>
      </c>
      <c r="O164" s="68"/>
      <c r="P164" s="79"/>
      <c r="Q164" s="69"/>
    </row>
    <row r="165" spans="2:17" ht="16.5">
      <c r="B165" s="66" t="s">
        <v>333</v>
      </c>
      <c r="C165" s="66" t="s">
        <v>846</v>
      </c>
      <c r="D165" s="68">
        <v>1621878493</v>
      </c>
      <c r="E165" s="68">
        <v>2444365</v>
      </c>
      <c r="F165" s="68">
        <f t="shared" si="10"/>
        <v>1624322858</v>
      </c>
      <c r="G165" s="79">
        <f t="shared" si="11"/>
        <v>1.26206</v>
      </c>
      <c r="H165" s="68">
        <v>2050000</v>
      </c>
      <c r="I165" s="68">
        <f t="shared" si="12"/>
        <v>2046915.0647080999</v>
      </c>
      <c r="J165" s="69">
        <v>695.56</v>
      </c>
      <c r="K165" s="68">
        <f t="shared" si="13"/>
        <v>2335274</v>
      </c>
      <c r="L165" s="68">
        <f t="shared" si="14"/>
        <v>2947</v>
      </c>
      <c r="M165" s="68"/>
      <c r="N165" s="94">
        <f>Table1061[[#This Row],[Excess Levy Ammount]]-Table1061[[#This Row],[Certified Levy Amount]]</f>
        <v>-3084.9352919000667</v>
      </c>
      <c r="O165" s="68"/>
      <c r="P165" s="79"/>
      <c r="Q165" s="69"/>
    </row>
    <row r="166" spans="2:17" ht="16.5">
      <c r="B166" s="66" t="s">
        <v>335</v>
      </c>
      <c r="C166" s="66" t="s">
        <v>847</v>
      </c>
      <c r="D166" s="68">
        <v>619876963</v>
      </c>
      <c r="E166" s="68">
        <v>3769772</v>
      </c>
      <c r="F166" s="68">
        <f t="shared" si="10"/>
        <v>623646735</v>
      </c>
      <c r="G166" s="79">
        <f t="shared" si="11"/>
        <v>1.47864</v>
      </c>
      <c r="H166" s="68">
        <v>922152</v>
      </c>
      <c r="I166" s="68">
        <f t="shared" si="12"/>
        <v>916577.86432992003</v>
      </c>
      <c r="J166" s="69">
        <v>1111.98</v>
      </c>
      <c r="K166" s="68">
        <f t="shared" si="13"/>
        <v>560843</v>
      </c>
      <c r="L166" s="68">
        <f t="shared" si="14"/>
        <v>829</v>
      </c>
      <c r="M166" s="68"/>
      <c r="N166" s="94">
        <f>Table1061[[#This Row],[Excess Levy Ammount]]-Table1061[[#This Row],[Certified Levy Amount]]</f>
        <v>-5574.1356700799661</v>
      </c>
      <c r="O166" s="68"/>
      <c r="P166" s="79"/>
      <c r="Q166" s="69"/>
    </row>
    <row r="167" spans="2:17" ht="16.5">
      <c r="B167" s="66" t="s">
        <v>337</v>
      </c>
      <c r="C167" s="66" t="s">
        <v>848</v>
      </c>
      <c r="D167" s="68">
        <v>549970099</v>
      </c>
      <c r="E167" s="68">
        <v>647728</v>
      </c>
      <c r="F167" s="68">
        <f t="shared" si="10"/>
        <v>550617827</v>
      </c>
      <c r="G167" s="79">
        <f t="shared" si="11"/>
        <v>2.2331300000000001</v>
      </c>
      <c r="H167" s="68">
        <v>1229600</v>
      </c>
      <c r="I167" s="68">
        <f t="shared" si="12"/>
        <v>1228153.53917136</v>
      </c>
      <c r="J167" s="69">
        <v>556.92999999999995</v>
      </c>
      <c r="K167" s="68">
        <f t="shared" si="13"/>
        <v>988666</v>
      </c>
      <c r="L167" s="68">
        <f t="shared" si="14"/>
        <v>2208</v>
      </c>
      <c r="M167" s="68"/>
      <c r="N167" s="94">
        <f>Table1061[[#This Row],[Excess Levy Ammount]]-Table1061[[#This Row],[Certified Levy Amount]]</f>
        <v>-1446.4608286400326</v>
      </c>
      <c r="O167" s="68"/>
      <c r="P167" s="79"/>
      <c r="Q167" s="69"/>
    </row>
    <row r="168" spans="2:17" ht="16.5">
      <c r="B168" s="66" t="s">
        <v>339</v>
      </c>
      <c r="C168" s="66" t="s">
        <v>852</v>
      </c>
      <c r="D168" s="68">
        <v>2445968510</v>
      </c>
      <c r="E168" s="68">
        <v>13675115</v>
      </c>
      <c r="F168" s="68">
        <f t="shared" si="10"/>
        <v>2459643625</v>
      </c>
      <c r="G168" s="79">
        <f t="shared" si="11"/>
        <v>1.12982</v>
      </c>
      <c r="H168" s="68">
        <v>2778958</v>
      </c>
      <c r="I168" s="68">
        <f t="shared" si="12"/>
        <v>2763507.5815706998</v>
      </c>
      <c r="J168" s="69">
        <v>1043.3900000000001</v>
      </c>
      <c r="K168" s="68">
        <f t="shared" si="13"/>
        <v>2357358</v>
      </c>
      <c r="L168" s="68">
        <f t="shared" si="14"/>
        <v>2663</v>
      </c>
      <c r="M168" s="68"/>
      <c r="N168" s="94">
        <f>Table1061[[#This Row],[Excess Levy Ammount]]-Table1061[[#This Row],[Certified Levy Amount]]</f>
        <v>-15450.418429300189</v>
      </c>
      <c r="O168" s="68"/>
      <c r="P168" s="79"/>
      <c r="Q168" s="69"/>
    </row>
    <row r="169" spans="2:17" ht="16.5">
      <c r="B169" s="66" t="s">
        <v>341</v>
      </c>
      <c r="C169" s="66" t="s">
        <v>853</v>
      </c>
      <c r="D169" s="68">
        <v>311208433</v>
      </c>
      <c r="E169" s="68">
        <v>20188015</v>
      </c>
      <c r="F169" s="68">
        <f t="shared" si="10"/>
        <v>331396448</v>
      </c>
      <c r="G169" s="79">
        <f t="shared" si="11"/>
        <v>1.9070800000000001</v>
      </c>
      <c r="H169" s="68">
        <v>632000</v>
      </c>
      <c r="I169" s="68">
        <f t="shared" si="12"/>
        <v>593499.84035379998</v>
      </c>
      <c r="J169" s="69">
        <v>548.76</v>
      </c>
      <c r="K169" s="68">
        <f t="shared" si="13"/>
        <v>603901</v>
      </c>
      <c r="L169" s="68">
        <f t="shared" si="14"/>
        <v>1152</v>
      </c>
      <c r="M169" s="68"/>
      <c r="N169" s="94">
        <f>Table1061[[#This Row],[Excess Levy Ammount]]-Table1061[[#This Row],[Certified Levy Amount]]</f>
        <v>-38500.159646200016</v>
      </c>
      <c r="O169" s="68"/>
      <c r="P169" s="79"/>
      <c r="Q169" s="69"/>
    </row>
    <row r="170" spans="2:17" ht="16.5">
      <c r="B170" s="66" t="s">
        <v>343</v>
      </c>
      <c r="C170" s="66" t="s">
        <v>854</v>
      </c>
      <c r="D170" s="68">
        <v>246803647</v>
      </c>
      <c r="E170" s="68">
        <v>18887235</v>
      </c>
      <c r="F170" s="68">
        <f t="shared" si="10"/>
        <v>265690882</v>
      </c>
      <c r="G170" s="79">
        <f t="shared" si="11"/>
        <v>1.9759800000000001</v>
      </c>
      <c r="H170" s="68">
        <v>525000</v>
      </c>
      <c r="I170" s="68">
        <f t="shared" si="12"/>
        <v>487679.20138470002</v>
      </c>
      <c r="J170" s="69">
        <v>576.04999999999995</v>
      </c>
      <c r="K170" s="68">
        <f t="shared" si="13"/>
        <v>461229</v>
      </c>
      <c r="L170" s="68">
        <f t="shared" si="14"/>
        <v>911</v>
      </c>
      <c r="M170" s="68"/>
      <c r="N170" s="94">
        <f>Table1061[[#This Row],[Excess Levy Ammount]]-Table1061[[#This Row],[Certified Levy Amount]]</f>
        <v>-37320.79861529998</v>
      </c>
      <c r="O170" s="68"/>
      <c r="P170" s="79"/>
      <c r="Q170" s="69"/>
    </row>
    <row r="171" spans="2:17" ht="16.5">
      <c r="B171" s="66" t="s">
        <v>345</v>
      </c>
      <c r="C171" s="66" t="s">
        <v>1041</v>
      </c>
      <c r="D171" s="68">
        <v>301983322</v>
      </c>
      <c r="E171" s="68">
        <v>49996182</v>
      </c>
      <c r="F171" s="68">
        <f t="shared" si="10"/>
        <v>351979504</v>
      </c>
      <c r="G171" s="79">
        <f t="shared" si="11"/>
        <v>1.6449800000000001</v>
      </c>
      <c r="H171" s="68">
        <v>579000</v>
      </c>
      <c r="I171" s="68">
        <f t="shared" si="12"/>
        <v>496757.28053364001</v>
      </c>
      <c r="J171" s="69">
        <v>326.64</v>
      </c>
      <c r="K171" s="68">
        <f t="shared" si="13"/>
        <v>1077576</v>
      </c>
      <c r="L171" s="68">
        <f t="shared" si="14"/>
        <v>1773</v>
      </c>
      <c r="M171" s="68"/>
      <c r="N171" s="94">
        <f>Table1061[[#This Row],[Excess Levy Ammount]]-Table1061[[#This Row],[Certified Levy Amount]]</f>
        <v>-82242.719466359995</v>
      </c>
      <c r="O171" s="68"/>
      <c r="P171" s="79"/>
      <c r="Q171" s="69"/>
    </row>
    <row r="172" spans="2:17" ht="16.5">
      <c r="B172" s="66" t="s">
        <v>347</v>
      </c>
      <c r="C172" s="66" t="s">
        <v>856</v>
      </c>
      <c r="D172" s="68">
        <v>288716703</v>
      </c>
      <c r="E172" s="68">
        <v>63794398</v>
      </c>
      <c r="F172" s="68">
        <f t="shared" si="10"/>
        <v>352511101</v>
      </c>
      <c r="G172" s="79">
        <f t="shared" si="11"/>
        <v>1.5435700000000001</v>
      </c>
      <c r="H172" s="68">
        <v>544125</v>
      </c>
      <c r="I172" s="68">
        <f t="shared" si="12"/>
        <v>445653.88107914</v>
      </c>
      <c r="J172" s="69">
        <v>345.42</v>
      </c>
      <c r="K172" s="68">
        <f t="shared" si="13"/>
        <v>1020529</v>
      </c>
      <c r="L172" s="68">
        <f t="shared" si="14"/>
        <v>1575</v>
      </c>
      <c r="M172" s="68"/>
      <c r="N172" s="94">
        <f>Table1061[[#This Row],[Excess Levy Ammount]]-Table1061[[#This Row],[Certified Levy Amount]]</f>
        <v>-98471.118920859997</v>
      </c>
      <c r="O172" s="68"/>
      <c r="P172" s="79"/>
      <c r="Q172" s="69"/>
    </row>
    <row r="173" spans="2:17" ht="16.5">
      <c r="B173" s="66" t="s">
        <v>349</v>
      </c>
      <c r="C173" s="66" t="s">
        <v>857</v>
      </c>
      <c r="D173" s="68">
        <v>38325730</v>
      </c>
      <c r="E173" s="68">
        <v>28560542</v>
      </c>
      <c r="F173" s="68">
        <f t="shared" si="10"/>
        <v>66886272</v>
      </c>
      <c r="G173" s="79">
        <f t="shared" si="11"/>
        <v>0</v>
      </c>
      <c r="H173" s="68">
        <v>0</v>
      </c>
      <c r="I173" s="68">
        <f t="shared" si="12"/>
        <v>0</v>
      </c>
      <c r="J173" s="69">
        <v>66.06</v>
      </c>
      <c r="K173" s="68">
        <f t="shared" si="13"/>
        <v>1012508</v>
      </c>
      <c r="L173" s="68">
        <f t="shared" si="14"/>
        <v>0</v>
      </c>
      <c r="M173" s="68"/>
      <c r="N173" s="94">
        <f>Table1061[[#This Row],[Excess Levy Ammount]]-Table1061[[#This Row],[Certified Levy Amount]]</f>
        <v>0</v>
      </c>
      <c r="O173" s="68"/>
      <c r="P173" s="79"/>
      <c r="Q173" s="69"/>
    </row>
    <row r="174" spans="2:17" ht="16.5">
      <c r="B174" s="66" t="s">
        <v>351</v>
      </c>
      <c r="C174" s="66" t="s">
        <v>861</v>
      </c>
      <c r="D174" s="68">
        <v>1160600659</v>
      </c>
      <c r="E174" s="68">
        <v>11605964</v>
      </c>
      <c r="F174" s="68">
        <f t="shared" si="10"/>
        <v>1172206623</v>
      </c>
      <c r="G174" s="79">
        <f t="shared" si="11"/>
        <v>1.3706499999999999</v>
      </c>
      <c r="H174" s="68">
        <v>1606681</v>
      </c>
      <c r="I174" s="68">
        <f t="shared" si="12"/>
        <v>1590773.2854434</v>
      </c>
      <c r="J174" s="69">
        <v>1109.74</v>
      </c>
      <c r="K174" s="68">
        <f t="shared" si="13"/>
        <v>1056289</v>
      </c>
      <c r="L174" s="68">
        <f t="shared" si="14"/>
        <v>1448</v>
      </c>
      <c r="M174" s="68"/>
      <c r="N174" s="94">
        <f>Table1061[[#This Row],[Excess Levy Ammount]]-Table1061[[#This Row],[Certified Levy Amount]]</f>
        <v>-15907.714556599967</v>
      </c>
      <c r="O174" s="68"/>
      <c r="P174" s="79"/>
      <c r="Q174" s="69"/>
    </row>
    <row r="175" spans="2:17" ht="16.5">
      <c r="B175" s="66" t="s">
        <v>353</v>
      </c>
      <c r="C175" s="66" t="s">
        <v>862</v>
      </c>
      <c r="D175" s="68">
        <v>304168037</v>
      </c>
      <c r="E175" s="68">
        <v>20280754</v>
      </c>
      <c r="F175" s="68">
        <f t="shared" si="10"/>
        <v>324448791</v>
      </c>
      <c r="G175" s="79">
        <f t="shared" si="11"/>
        <v>1.52566</v>
      </c>
      <c r="H175" s="68">
        <v>495000</v>
      </c>
      <c r="I175" s="68">
        <f t="shared" si="12"/>
        <v>464058.46485236002</v>
      </c>
      <c r="J175" s="69">
        <v>278.77</v>
      </c>
      <c r="K175" s="68">
        <f t="shared" si="13"/>
        <v>1163858</v>
      </c>
      <c r="L175" s="68">
        <f t="shared" si="14"/>
        <v>1776</v>
      </c>
      <c r="M175" s="68"/>
      <c r="N175" s="94">
        <f>Table1061[[#This Row],[Excess Levy Ammount]]-Table1061[[#This Row],[Certified Levy Amount]]</f>
        <v>-30941.535147639981</v>
      </c>
      <c r="O175" s="68"/>
      <c r="P175" s="79"/>
      <c r="Q175" s="69"/>
    </row>
    <row r="176" spans="2:17" ht="16.5">
      <c r="B176" s="66" t="s">
        <v>355</v>
      </c>
      <c r="C176" s="66" t="s">
        <v>863</v>
      </c>
      <c r="D176" s="68">
        <v>286307693</v>
      </c>
      <c r="E176" s="68">
        <v>20497044</v>
      </c>
      <c r="F176" s="68">
        <f t="shared" si="10"/>
        <v>306804737</v>
      </c>
      <c r="G176" s="79">
        <f t="shared" si="11"/>
        <v>2.26776</v>
      </c>
      <c r="H176" s="68">
        <v>695760</v>
      </c>
      <c r="I176" s="68">
        <f t="shared" si="12"/>
        <v>649277.62349856005</v>
      </c>
      <c r="J176" s="69">
        <v>268.20999999999998</v>
      </c>
      <c r="K176" s="68">
        <f t="shared" si="13"/>
        <v>1143897</v>
      </c>
      <c r="L176" s="68">
        <f t="shared" si="14"/>
        <v>2594</v>
      </c>
      <c r="M176" s="68"/>
      <c r="N176" s="94">
        <f>Table1061[[#This Row],[Excess Levy Ammount]]-Table1061[[#This Row],[Certified Levy Amount]]</f>
        <v>-46482.376501439954</v>
      </c>
      <c r="O176" s="68"/>
      <c r="P176" s="79"/>
      <c r="Q176" s="69"/>
    </row>
    <row r="177" spans="2:17" ht="16.5">
      <c r="B177" s="66" t="s">
        <v>357</v>
      </c>
      <c r="C177" s="66" t="s">
        <v>867</v>
      </c>
      <c r="D177" s="68">
        <v>4536051126</v>
      </c>
      <c r="E177" s="68">
        <v>792501</v>
      </c>
      <c r="F177" s="68">
        <f t="shared" si="10"/>
        <v>4536843627</v>
      </c>
      <c r="G177" s="79">
        <f t="shared" si="11"/>
        <v>1.46027</v>
      </c>
      <c r="H177" s="68">
        <v>6625000</v>
      </c>
      <c r="I177" s="68">
        <f t="shared" si="12"/>
        <v>6623842.73456473</v>
      </c>
      <c r="J177" s="69">
        <v>3363.88</v>
      </c>
      <c r="K177" s="68">
        <f t="shared" si="13"/>
        <v>1348694</v>
      </c>
      <c r="L177" s="68">
        <f t="shared" si="14"/>
        <v>1969</v>
      </c>
      <c r="M177" s="68"/>
      <c r="N177" s="94">
        <f>Table1061[[#This Row],[Excess Levy Ammount]]-Table1061[[#This Row],[Certified Levy Amount]]</f>
        <v>-1157.2654352700338</v>
      </c>
      <c r="O177" s="68"/>
      <c r="P177" s="79"/>
      <c r="Q177" s="69"/>
    </row>
    <row r="178" spans="2:17" ht="16.5">
      <c r="B178" s="66" t="s">
        <v>359</v>
      </c>
      <c r="C178" s="66" t="s">
        <v>868</v>
      </c>
      <c r="D178" s="68">
        <v>23867276863</v>
      </c>
      <c r="E178" s="68">
        <v>596229</v>
      </c>
      <c r="F178" s="68">
        <f t="shared" si="10"/>
        <v>23867873092</v>
      </c>
      <c r="G178" s="79">
        <f t="shared" si="11"/>
        <v>2.33474</v>
      </c>
      <c r="H178" s="68">
        <v>55725189</v>
      </c>
      <c r="I178" s="68">
        <f t="shared" si="12"/>
        <v>55723796.960304543</v>
      </c>
      <c r="J178" s="69">
        <v>23295.9</v>
      </c>
      <c r="K178" s="68">
        <f t="shared" si="13"/>
        <v>1024553</v>
      </c>
      <c r="L178" s="68">
        <f t="shared" si="14"/>
        <v>2392</v>
      </c>
      <c r="M178" s="68"/>
      <c r="N178" s="94">
        <f>Table1061[[#This Row],[Excess Levy Ammount]]-Table1061[[#This Row],[Certified Levy Amount]]</f>
        <v>-1392.039695456624</v>
      </c>
      <c r="O178" s="68"/>
      <c r="P178" s="79"/>
      <c r="Q178" s="69"/>
    </row>
    <row r="179" spans="2:17" ht="16.5">
      <c r="B179" s="66" t="s">
        <v>361</v>
      </c>
      <c r="C179" s="66" t="s">
        <v>869</v>
      </c>
      <c r="D179" s="68">
        <v>39070112869</v>
      </c>
      <c r="E179" s="68">
        <v>0</v>
      </c>
      <c r="F179" s="68">
        <f t="shared" si="10"/>
        <v>39070112869</v>
      </c>
      <c r="G179" s="79">
        <f t="shared" si="11"/>
        <v>1.9452199999999999</v>
      </c>
      <c r="H179" s="68">
        <v>76000000</v>
      </c>
      <c r="I179" s="68">
        <f t="shared" si="12"/>
        <v>76000000</v>
      </c>
      <c r="J179" s="69">
        <v>28374.03</v>
      </c>
      <c r="K179" s="68">
        <f t="shared" si="13"/>
        <v>1376967</v>
      </c>
      <c r="L179" s="68">
        <f t="shared" si="14"/>
        <v>2679</v>
      </c>
      <c r="M179" s="68"/>
      <c r="N179" s="94">
        <f>Table1061[[#This Row],[Excess Levy Ammount]]-Table1061[[#This Row],[Certified Levy Amount]]</f>
        <v>0</v>
      </c>
      <c r="O179" s="68"/>
      <c r="P179" s="79"/>
      <c r="Q179" s="69"/>
    </row>
    <row r="180" spans="2:17" ht="16.5">
      <c r="B180" s="66" t="s">
        <v>363</v>
      </c>
      <c r="C180" s="66" t="s">
        <v>870</v>
      </c>
      <c r="D180" s="68">
        <v>151639765</v>
      </c>
      <c r="E180" s="68">
        <v>15862060</v>
      </c>
      <c r="F180" s="68">
        <f t="shared" si="10"/>
        <v>167501825</v>
      </c>
      <c r="G180" s="79">
        <f t="shared" si="11"/>
        <v>2.4534099999999999</v>
      </c>
      <c r="H180" s="68">
        <v>410950</v>
      </c>
      <c r="I180" s="68">
        <f t="shared" si="12"/>
        <v>372033.86337540002</v>
      </c>
      <c r="J180" s="69">
        <v>230.91</v>
      </c>
      <c r="K180" s="68">
        <f t="shared" si="13"/>
        <v>725399</v>
      </c>
      <c r="L180" s="68">
        <f t="shared" si="14"/>
        <v>1780</v>
      </c>
      <c r="M180" s="68"/>
      <c r="N180" s="94">
        <f>Table1061[[#This Row],[Excess Levy Ammount]]-Table1061[[#This Row],[Certified Levy Amount]]</f>
        <v>-38916.136624599982</v>
      </c>
      <c r="O180" s="68"/>
      <c r="P180" s="79"/>
      <c r="Q180" s="69"/>
    </row>
    <row r="181" spans="2:17" ht="16.5">
      <c r="B181" s="66" t="s">
        <v>365</v>
      </c>
      <c r="C181" s="66" t="s">
        <v>871</v>
      </c>
      <c r="D181" s="68">
        <v>5425947673</v>
      </c>
      <c r="E181" s="68">
        <v>3012</v>
      </c>
      <c r="F181" s="68">
        <f t="shared" si="10"/>
        <v>5425950685</v>
      </c>
      <c r="G181" s="79">
        <f t="shared" si="11"/>
        <v>2.4434399999999998</v>
      </c>
      <c r="H181" s="68">
        <v>13258000</v>
      </c>
      <c r="I181" s="68">
        <f t="shared" si="12"/>
        <v>13257992.64035872</v>
      </c>
      <c r="J181" s="69">
        <v>5612.52</v>
      </c>
      <c r="K181" s="68">
        <f t="shared" si="13"/>
        <v>966758</v>
      </c>
      <c r="L181" s="68">
        <f t="shared" si="14"/>
        <v>2362</v>
      </c>
      <c r="M181" s="68"/>
      <c r="N181" s="94">
        <f>Table1061[[#This Row],[Excess Levy Ammount]]-Table1061[[#This Row],[Certified Levy Amount]]</f>
        <v>-7.3596412800252438</v>
      </c>
      <c r="O181" s="68"/>
      <c r="P181" s="79"/>
      <c r="Q181" s="69"/>
    </row>
    <row r="182" spans="2:17" ht="16.5">
      <c r="B182" s="66" t="s">
        <v>367</v>
      </c>
      <c r="C182" s="66" t="s">
        <v>872</v>
      </c>
      <c r="D182" s="68">
        <v>12263442916</v>
      </c>
      <c r="E182" s="68">
        <v>1167834</v>
      </c>
      <c r="F182" s="68">
        <f t="shared" si="10"/>
        <v>12264610750</v>
      </c>
      <c r="G182" s="79">
        <f t="shared" si="11"/>
        <v>2.6499000000000001</v>
      </c>
      <c r="H182" s="68">
        <v>32500000</v>
      </c>
      <c r="I182" s="68">
        <f t="shared" si="12"/>
        <v>32496905.3566834</v>
      </c>
      <c r="J182" s="69">
        <v>9573.2099999999991</v>
      </c>
      <c r="K182" s="68">
        <f t="shared" si="13"/>
        <v>1281139</v>
      </c>
      <c r="L182" s="68">
        <f t="shared" si="14"/>
        <v>3395</v>
      </c>
      <c r="M182" s="68"/>
      <c r="N182" s="94">
        <f>Table1061[[#This Row],[Excess Levy Ammount]]-Table1061[[#This Row],[Certified Levy Amount]]</f>
        <v>-3094.6433166004717</v>
      </c>
      <c r="O182" s="68"/>
      <c r="P182" s="79"/>
      <c r="Q182" s="69"/>
    </row>
    <row r="183" spans="2:17" ht="16.5">
      <c r="B183" s="66" t="s">
        <v>369</v>
      </c>
      <c r="C183" s="66" t="s">
        <v>873</v>
      </c>
      <c r="D183" s="68">
        <v>2970504247</v>
      </c>
      <c r="E183" s="68">
        <v>299281</v>
      </c>
      <c r="F183" s="68">
        <f t="shared" si="10"/>
        <v>2970803528</v>
      </c>
      <c r="G183" s="79">
        <f t="shared" si="11"/>
        <v>1.8426</v>
      </c>
      <c r="H183" s="68">
        <v>5474012</v>
      </c>
      <c r="I183" s="68">
        <f t="shared" si="12"/>
        <v>5473460.5448294003</v>
      </c>
      <c r="J183" s="69">
        <v>2063.88</v>
      </c>
      <c r="K183" s="68">
        <f t="shared" si="13"/>
        <v>1439426</v>
      </c>
      <c r="L183" s="68">
        <f t="shared" si="14"/>
        <v>2652</v>
      </c>
      <c r="M183" s="68"/>
      <c r="N183" s="94">
        <f>Table1061[[#This Row],[Excess Levy Ammount]]-Table1061[[#This Row],[Certified Levy Amount]]</f>
        <v>-551.45517059974372</v>
      </c>
      <c r="O183" s="68"/>
      <c r="P183" s="79"/>
      <c r="Q183" s="69"/>
    </row>
    <row r="184" spans="2:17" ht="16.5">
      <c r="B184" s="66" t="s">
        <v>371</v>
      </c>
      <c r="C184" s="66" t="s">
        <v>874</v>
      </c>
      <c r="D184" s="68">
        <v>2622757620</v>
      </c>
      <c r="E184" s="68">
        <v>5183620</v>
      </c>
      <c r="F184" s="68">
        <f t="shared" si="10"/>
        <v>2627941240</v>
      </c>
      <c r="G184" s="79">
        <f t="shared" si="11"/>
        <v>1.56016</v>
      </c>
      <c r="H184" s="68">
        <v>4100000</v>
      </c>
      <c r="I184" s="68">
        <f t="shared" si="12"/>
        <v>4091912.7234208002</v>
      </c>
      <c r="J184" s="69">
        <v>2691.21</v>
      </c>
      <c r="K184" s="68">
        <f t="shared" si="13"/>
        <v>976491</v>
      </c>
      <c r="L184" s="68">
        <f t="shared" si="14"/>
        <v>1523</v>
      </c>
      <c r="M184" s="68"/>
      <c r="N184" s="94">
        <f>Table1061[[#This Row],[Excess Levy Ammount]]-Table1061[[#This Row],[Certified Levy Amount]]</f>
        <v>-8087.2765791998245</v>
      </c>
      <c r="O184" s="68"/>
      <c r="P184" s="79"/>
      <c r="Q184" s="69"/>
    </row>
    <row r="185" spans="2:17" ht="16.5">
      <c r="B185" s="66" t="s">
        <v>373</v>
      </c>
      <c r="C185" s="66" t="s">
        <v>875</v>
      </c>
      <c r="D185" s="68">
        <v>9362161746</v>
      </c>
      <c r="E185" s="68">
        <v>10040</v>
      </c>
      <c r="F185" s="68">
        <f t="shared" si="10"/>
        <v>9362171786</v>
      </c>
      <c r="G185" s="79">
        <f t="shared" si="11"/>
        <v>2.36111</v>
      </c>
      <c r="H185" s="68">
        <v>22105114</v>
      </c>
      <c r="I185" s="68">
        <f t="shared" si="12"/>
        <v>22105090.294455599</v>
      </c>
      <c r="J185" s="69">
        <v>12557.18</v>
      </c>
      <c r="K185" s="68">
        <f t="shared" si="13"/>
        <v>745563</v>
      </c>
      <c r="L185" s="68">
        <f t="shared" si="14"/>
        <v>1760</v>
      </c>
      <c r="M185" s="68"/>
      <c r="N185" s="94">
        <f>Table1061[[#This Row],[Excess Levy Ammount]]-Table1061[[#This Row],[Certified Levy Amount]]</f>
        <v>-23.705544400960207</v>
      </c>
      <c r="O185" s="68"/>
      <c r="P185" s="79"/>
      <c r="Q185" s="69"/>
    </row>
    <row r="186" spans="2:17" ht="16.5">
      <c r="B186" s="66" t="s">
        <v>375</v>
      </c>
      <c r="C186" s="66" t="s">
        <v>876</v>
      </c>
      <c r="D186" s="68">
        <v>19161389063</v>
      </c>
      <c r="E186" s="68">
        <v>9381478</v>
      </c>
      <c r="F186" s="68">
        <f t="shared" si="10"/>
        <v>19170770541</v>
      </c>
      <c r="G186" s="79">
        <f t="shared" si="11"/>
        <v>1.4031800000000001</v>
      </c>
      <c r="H186" s="68">
        <v>26900000</v>
      </c>
      <c r="I186" s="68">
        <f t="shared" si="12"/>
        <v>26886836.097699959</v>
      </c>
      <c r="J186" s="69">
        <v>9239.0499999999993</v>
      </c>
      <c r="K186" s="68">
        <f t="shared" si="13"/>
        <v>2074972</v>
      </c>
      <c r="L186" s="68">
        <f t="shared" si="14"/>
        <v>2912</v>
      </c>
      <c r="M186" s="68"/>
      <c r="N186" s="94">
        <f>Table1061[[#This Row],[Excess Levy Ammount]]-Table1061[[#This Row],[Certified Levy Amount]]</f>
        <v>-13163.902300041169</v>
      </c>
      <c r="O186" s="68"/>
      <c r="P186" s="79"/>
      <c r="Q186" s="69"/>
    </row>
    <row r="187" spans="2:17" ht="16.5">
      <c r="B187" s="66" t="s">
        <v>377</v>
      </c>
      <c r="C187" s="66" t="s">
        <v>877</v>
      </c>
      <c r="D187" s="68">
        <v>6690474952</v>
      </c>
      <c r="E187" s="68">
        <v>43141</v>
      </c>
      <c r="F187" s="68">
        <f t="shared" si="10"/>
        <v>6690518093</v>
      </c>
      <c r="G187" s="79">
        <f t="shared" si="11"/>
        <v>3.2882400000000001</v>
      </c>
      <c r="H187" s="68">
        <v>22000000</v>
      </c>
      <c r="I187" s="68">
        <f t="shared" si="12"/>
        <v>21999858.142038159</v>
      </c>
      <c r="J187" s="69">
        <v>7729.27</v>
      </c>
      <c r="K187" s="68">
        <f t="shared" si="13"/>
        <v>865608</v>
      </c>
      <c r="L187" s="68">
        <f t="shared" si="14"/>
        <v>2846</v>
      </c>
      <c r="M187" s="68"/>
      <c r="N187" s="94">
        <f>Table1061[[#This Row],[Excess Levy Ammount]]-Table1061[[#This Row],[Certified Levy Amount]]</f>
        <v>-141.8579618409276</v>
      </c>
      <c r="O187" s="68"/>
      <c r="P187" s="79"/>
      <c r="Q187" s="69"/>
    </row>
    <row r="188" spans="2:17" ht="16.5">
      <c r="B188" s="66" t="s">
        <v>379</v>
      </c>
      <c r="C188" s="66" t="s">
        <v>878</v>
      </c>
      <c r="D188" s="68">
        <v>18001908964</v>
      </c>
      <c r="E188" s="68">
        <v>7261294</v>
      </c>
      <c r="F188" s="68">
        <f t="shared" si="10"/>
        <v>18009170258</v>
      </c>
      <c r="G188" s="79">
        <f t="shared" si="11"/>
        <v>2.1655600000000002</v>
      </c>
      <c r="H188" s="68">
        <v>39000000</v>
      </c>
      <c r="I188" s="68">
        <f t="shared" si="12"/>
        <v>38984275.232165359</v>
      </c>
      <c r="J188" s="69">
        <v>20385.46</v>
      </c>
      <c r="K188" s="68">
        <f t="shared" si="13"/>
        <v>883432</v>
      </c>
      <c r="L188" s="68">
        <f t="shared" si="14"/>
        <v>1913</v>
      </c>
      <c r="M188" s="68"/>
      <c r="N188" s="94">
        <f>Table1061[[#This Row],[Excess Levy Ammount]]-Table1061[[#This Row],[Certified Levy Amount]]</f>
        <v>-15724.767834641039</v>
      </c>
      <c r="O188" s="68"/>
      <c r="P188" s="79"/>
      <c r="Q188" s="69"/>
    </row>
    <row r="189" spans="2:17" ht="16.5">
      <c r="B189" s="66" t="s">
        <v>381</v>
      </c>
      <c r="C189" s="66" t="s">
        <v>879</v>
      </c>
      <c r="D189" s="68">
        <v>2263222666</v>
      </c>
      <c r="E189" s="68">
        <v>53858420</v>
      </c>
      <c r="F189" s="68">
        <f t="shared" si="10"/>
        <v>2317081086</v>
      </c>
      <c r="G189" s="79">
        <f t="shared" si="11"/>
        <v>2.2665999999999999</v>
      </c>
      <c r="H189" s="68">
        <v>5251891</v>
      </c>
      <c r="I189" s="68">
        <f t="shared" si="12"/>
        <v>5129815.5052279998</v>
      </c>
      <c r="J189" s="69">
        <v>1944.35</v>
      </c>
      <c r="K189" s="68">
        <f t="shared" si="13"/>
        <v>1191700</v>
      </c>
      <c r="L189" s="68">
        <f t="shared" si="14"/>
        <v>2701</v>
      </c>
      <c r="M189" s="68"/>
      <c r="N189" s="94">
        <f>Table1061[[#This Row],[Excess Levy Ammount]]-Table1061[[#This Row],[Certified Levy Amount]]</f>
        <v>-122075.49477200024</v>
      </c>
      <c r="O189" s="68"/>
      <c r="P189" s="79"/>
      <c r="Q189" s="69"/>
    </row>
    <row r="190" spans="2:17" ht="16.5">
      <c r="B190" s="66" t="s">
        <v>383</v>
      </c>
      <c r="C190" s="66" t="s">
        <v>880</v>
      </c>
      <c r="D190" s="68">
        <v>4766452459</v>
      </c>
      <c r="E190" s="68">
        <v>50611478</v>
      </c>
      <c r="F190" s="68">
        <f t="shared" si="10"/>
        <v>4817063937</v>
      </c>
      <c r="G190" s="79">
        <f t="shared" si="11"/>
        <v>2.0240499999999999</v>
      </c>
      <c r="H190" s="68">
        <v>9750000</v>
      </c>
      <c r="I190" s="68">
        <f t="shared" si="12"/>
        <v>9647559.8379541002</v>
      </c>
      <c r="J190" s="69">
        <v>3905.23</v>
      </c>
      <c r="K190" s="68">
        <f t="shared" si="13"/>
        <v>1233490</v>
      </c>
      <c r="L190" s="68">
        <f t="shared" si="14"/>
        <v>2497</v>
      </c>
      <c r="M190" s="68"/>
      <c r="N190" s="94">
        <f>Table1061[[#This Row],[Excess Levy Ammount]]-Table1061[[#This Row],[Certified Levy Amount]]</f>
        <v>-102440.16204589978</v>
      </c>
      <c r="O190" s="68"/>
      <c r="P190" s="79"/>
      <c r="Q190" s="69"/>
    </row>
    <row r="191" spans="2:17" ht="16.5">
      <c r="B191" s="66" t="s">
        <v>385</v>
      </c>
      <c r="C191" s="66" t="s">
        <v>881</v>
      </c>
      <c r="D191" s="68">
        <v>5402390080</v>
      </c>
      <c r="E191" s="68">
        <v>5620</v>
      </c>
      <c r="F191" s="68">
        <f t="shared" si="10"/>
        <v>5402395700</v>
      </c>
      <c r="G191" s="79">
        <f t="shared" si="11"/>
        <v>1.8325199999999999</v>
      </c>
      <c r="H191" s="68">
        <v>9900000</v>
      </c>
      <c r="I191" s="68">
        <f t="shared" si="12"/>
        <v>9899989.7012376003</v>
      </c>
      <c r="J191" s="69">
        <v>3830.46</v>
      </c>
      <c r="K191" s="68">
        <f t="shared" si="13"/>
        <v>1410378</v>
      </c>
      <c r="L191" s="68">
        <f t="shared" si="14"/>
        <v>2585</v>
      </c>
      <c r="M191" s="68"/>
      <c r="N191" s="94">
        <f>Table1061[[#This Row],[Excess Levy Ammount]]-Table1061[[#This Row],[Certified Levy Amount]]</f>
        <v>-10.298762399703264</v>
      </c>
      <c r="O191" s="68"/>
      <c r="P191" s="79"/>
      <c r="Q191" s="69"/>
    </row>
    <row r="192" spans="2:17" ht="16.5">
      <c r="B192" s="66" t="s">
        <v>387</v>
      </c>
      <c r="C192" s="66" t="s">
        <v>885</v>
      </c>
      <c r="D192" s="68">
        <v>219166122</v>
      </c>
      <c r="E192" s="68">
        <v>0</v>
      </c>
      <c r="F192" s="68">
        <f t="shared" si="10"/>
        <v>219166122</v>
      </c>
      <c r="G192" s="79">
        <f t="shared" si="11"/>
        <v>0</v>
      </c>
      <c r="H192" s="68">
        <v>0</v>
      </c>
      <c r="I192" s="68">
        <f t="shared" si="12"/>
        <v>0</v>
      </c>
      <c r="J192" s="69">
        <v>10.3</v>
      </c>
      <c r="K192" s="68">
        <f t="shared" si="13"/>
        <v>21278264</v>
      </c>
      <c r="L192" s="68">
        <f t="shared" si="14"/>
        <v>0</v>
      </c>
      <c r="M192" s="68"/>
      <c r="N192" s="94">
        <f>Table1061[[#This Row],[Excess Levy Ammount]]-Table1061[[#This Row],[Certified Levy Amount]]</f>
        <v>0</v>
      </c>
      <c r="O192" s="68"/>
      <c r="P192" s="79"/>
      <c r="Q192" s="69"/>
    </row>
    <row r="193" spans="2:17" ht="16.5">
      <c r="B193" s="66" t="s">
        <v>389</v>
      </c>
      <c r="C193" s="66" t="s">
        <v>886</v>
      </c>
      <c r="D193" s="68">
        <v>3370193715</v>
      </c>
      <c r="E193" s="68">
        <v>1226985</v>
      </c>
      <c r="F193" s="68">
        <f t="shared" si="10"/>
        <v>3371420700</v>
      </c>
      <c r="G193" s="79">
        <f t="shared" si="11"/>
        <v>0.64265000000000005</v>
      </c>
      <c r="H193" s="68">
        <v>2166643</v>
      </c>
      <c r="I193" s="68">
        <f t="shared" si="12"/>
        <v>2165854.4780897498</v>
      </c>
      <c r="J193" s="69">
        <v>790.29</v>
      </c>
      <c r="K193" s="68">
        <f t="shared" si="13"/>
        <v>4266055</v>
      </c>
      <c r="L193" s="68">
        <f t="shared" si="14"/>
        <v>2742</v>
      </c>
      <c r="M193" s="68"/>
      <c r="N193" s="94">
        <f>Table1061[[#This Row],[Excess Levy Ammount]]-Table1061[[#This Row],[Certified Levy Amount]]</f>
        <v>-788.52191025018692</v>
      </c>
      <c r="O193" s="68"/>
      <c r="P193" s="79"/>
      <c r="Q193" s="69"/>
    </row>
    <row r="194" spans="2:17" ht="16.5">
      <c r="B194" s="66" t="s">
        <v>391</v>
      </c>
      <c r="C194" s="66" t="s">
        <v>887</v>
      </c>
      <c r="D194" s="68">
        <v>1658291755</v>
      </c>
      <c r="E194" s="68">
        <v>179810</v>
      </c>
      <c r="F194" s="68">
        <f t="shared" si="10"/>
        <v>1658471565</v>
      </c>
      <c r="G194" s="79">
        <f t="shared" si="11"/>
        <v>0.60667000000000004</v>
      </c>
      <c r="H194" s="68">
        <v>1006141</v>
      </c>
      <c r="I194" s="68">
        <f t="shared" si="12"/>
        <v>1006031.9146672999</v>
      </c>
      <c r="J194" s="69">
        <v>239.7</v>
      </c>
      <c r="K194" s="68">
        <f t="shared" si="13"/>
        <v>6918947</v>
      </c>
      <c r="L194" s="68">
        <f t="shared" si="14"/>
        <v>4198</v>
      </c>
      <c r="M194" s="68"/>
      <c r="N194" s="94">
        <f>Table1061[[#This Row],[Excess Levy Ammount]]-Table1061[[#This Row],[Certified Levy Amount]]</f>
        <v>-109.08533270005137</v>
      </c>
      <c r="O194" s="68"/>
      <c r="P194" s="79"/>
      <c r="Q194" s="69"/>
    </row>
    <row r="195" spans="2:17" ht="16.5">
      <c r="B195" s="66" t="s">
        <v>393</v>
      </c>
      <c r="C195" s="66" t="s">
        <v>888</v>
      </c>
      <c r="D195" s="68">
        <v>4450890150</v>
      </c>
      <c r="E195" s="68">
        <v>2062511</v>
      </c>
      <c r="F195" s="68">
        <f t="shared" ref="F195:F258" si="15">D195+E195</f>
        <v>4452952661</v>
      </c>
      <c r="G195" s="79">
        <f t="shared" ref="G195:G258" si="16">ROUND((H195/F195)*1000,5)</f>
        <v>0.48721999999999999</v>
      </c>
      <c r="H195" s="68">
        <v>2169549</v>
      </c>
      <c r="I195" s="68">
        <f t="shared" ref="I195:I258" si="17">H195-(E195*G195)/1000</f>
        <v>2168544.10339058</v>
      </c>
      <c r="J195" s="69">
        <v>791.35</v>
      </c>
      <c r="K195" s="68">
        <f t="shared" ref="K195:K258" si="18">ROUND(F195/J195,0)</f>
        <v>5627033</v>
      </c>
      <c r="L195" s="68">
        <f t="shared" ref="L195:L258" si="19">ROUND(H195/J195,0)</f>
        <v>2742</v>
      </c>
      <c r="M195" s="68"/>
      <c r="N195" s="94">
        <f>Table1061[[#This Row],[Excess Levy Ammount]]-Table1061[[#This Row],[Certified Levy Amount]]</f>
        <v>-1004.8966094199568</v>
      </c>
      <c r="O195" s="68"/>
      <c r="P195" s="79"/>
      <c r="Q195" s="69"/>
    </row>
    <row r="196" spans="2:17" ht="16.5">
      <c r="B196" s="66" t="s">
        <v>395</v>
      </c>
      <c r="C196" s="66" t="s">
        <v>892</v>
      </c>
      <c r="D196" s="68">
        <v>818222346</v>
      </c>
      <c r="E196" s="68">
        <v>64102255</v>
      </c>
      <c r="F196" s="68">
        <f t="shared" si="15"/>
        <v>882324601</v>
      </c>
      <c r="G196" s="79">
        <f t="shared" si="16"/>
        <v>1.5813900000000001</v>
      </c>
      <c r="H196" s="68">
        <v>1395300</v>
      </c>
      <c r="I196" s="68">
        <f t="shared" si="17"/>
        <v>1293929.3349655499</v>
      </c>
      <c r="J196" s="69">
        <v>508.94</v>
      </c>
      <c r="K196" s="68">
        <f t="shared" si="18"/>
        <v>1733652</v>
      </c>
      <c r="L196" s="68">
        <f t="shared" si="19"/>
        <v>2742</v>
      </c>
      <c r="M196" s="68"/>
      <c r="N196" s="94">
        <f>Table1061[[#This Row],[Excess Levy Ammount]]-Table1061[[#This Row],[Certified Levy Amount]]</f>
        <v>-101370.66503445012</v>
      </c>
      <c r="O196" s="68"/>
      <c r="P196" s="79"/>
      <c r="Q196" s="69"/>
    </row>
    <row r="197" spans="2:17" ht="16.5">
      <c r="B197" s="66" t="s">
        <v>397</v>
      </c>
      <c r="C197" s="66" t="s">
        <v>1040</v>
      </c>
      <c r="D197" s="68">
        <v>4930733280</v>
      </c>
      <c r="E197" s="68">
        <v>3545076</v>
      </c>
      <c r="F197" s="68">
        <f t="shared" si="15"/>
        <v>4934278356</v>
      </c>
      <c r="G197" s="79">
        <f t="shared" si="16"/>
        <v>2.1413500000000001</v>
      </c>
      <c r="H197" s="68">
        <v>10566000</v>
      </c>
      <c r="I197" s="68">
        <f t="shared" si="17"/>
        <v>10558408.7515074</v>
      </c>
      <c r="J197" s="69">
        <v>3516.84</v>
      </c>
      <c r="K197" s="68">
        <f t="shared" si="18"/>
        <v>1403043</v>
      </c>
      <c r="L197" s="68">
        <f t="shared" si="19"/>
        <v>3004</v>
      </c>
      <c r="M197" s="68"/>
      <c r="N197" s="94">
        <f>Table1061[[#This Row],[Excess Levy Ammount]]-Table1061[[#This Row],[Certified Levy Amount]]</f>
        <v>-7591.2484926003963</v>
      </c>
      <c r="O197" s="68"/>
      <c r="P197" s="79"/>
      <c r="Q197" s="69"/>
    </row>
    <row r="198" spans="2:17" ht="16.5">
      <c r="B198" s="66" t="s">
        <v>399</v>
      </c>
      <c r="C198" s="66" t="s">
        <v>1039</v>
      </c>
      <c r="D198" s="68">
        <v>4542878057</v>
      </c>
      <c r="E198" s="68">
        <v>39191084</v>
      </c>
      <c r="F198" s="68">
        <f t="shared" si="15"/>
        <v>4582069141</v>
      </c>
      <c r="G198" s="79">
        <f t="shared" si="16"/>
        <v>2.9828999999999999</v>
      </c>
      <c r="H198" s="68">
        <v>13667841</v>
      </c>
      <c r="I198" s="68">
        <f t="shared" si="17"/>
        <v>13550937.9155364</v>
      </c>
      <c r="J198" s="69">
        <v>4466.1899999999996</v>
      </c>
      <c r="K198" s="68">
        <f t="shared" si="18"/>
        <v>1025946</v>
      </c>
      <c r="L198" s="68">
        <f t="shared" si="19"/>
        <v>3060</v>
      </c>
      <c r="M198" s="68"/>
      <c r="N198" s="94">
        <f>Table1061[[#This Row],[Excess Levy Ammount]]-Table1061[[#This Row],[Certified Levy Amount]]</f>
        <v>-116903.08446360007</v>
      </c>
      <c r="O198" s="68"/>
      <c r="P198" s="79"/>
      <c r="Q198" s="69"/>
    </row>
    <row r="199" spans="2:17" ht="16.5">
      <c r="B199" s="66" t="s">
        <v>401</v>
      </c>
      <c r="C199" s="66" t="s">
        <v>895</v>
      </c>
      <c r="D199" s="68">
        <v>7600896170</v>
      </c>
      <c r="E199" s="68">
        <v>402794</v>
      </c>
      <c r="F199" s="68">
        <f t="shared" si="15"/>
        <v>7601298964</v>
      </c>
      <c r="G199" s="79">
        <f t="shared" si="16"/>
        <v>0.96499999999999997</v>
      </c>
      <c r="H199" s="68">
        <v>7335234</v>
      </c>
      <c r="I199" s="68">
        <f t="shared" si="17"/>
        <v>7334845.3037900003</v>
      </c>
      <c r="J199" s="69">
        <v>2675.55</v>
      </c>
      <c r="K199" s="68">
        <f t="shared" si="18"/>
        <v>2841023</v>
      </c>
      <c r="L199" s="68">
        <f t="shared" si="19"/>
        <v>2742</v>
      </c>
      <c r="M199" s="68"/>
      <c r="N199" s="94">
        <f>Table1061[[#This Row],[Excess Levy Ammount]]-Table1061[[#This Row],[Certified Levy Amount]]</f>
        <v>-388.69620999973267</v>
      </c>
      <c r="O199" s="68"/>
      <c r="P199" s="79"/>
      <c r="Q199" s="69"/>
    </row>
    <row r="200" spans="2:17" ht="16.5">
      <c r="B200" s="66" t="s">
        <v>403</v>
      </c>
      <c r="C200" s="66" t="s">
        <v>896</v>
      </c>
      <c r="D200" s="68">
        <v>729862919</v>
      </c>
      <c r="E200" s="68">
        <v>323065</v>
      </c>
      <c r="F200" s="68">
        <f t="shared" si="15"/>
        <v>730185984</v>
      </c>
      <c r="G200" s="79">
        <f t="shared" si="16"/>
        <v>1.32128</v>
      </c>
      <c r="H200" s="68">
        <v>964783</v>
      </c>
      <c r="I200" s="68">
        <f t="shared" si="17"/>
        <v>964356.14067680005</v>
      </c>
      <c r="J200" s="69">
        <v>602.59</v>
      </c>
      <c r="K200" s="68">
        <f t="shared" si="18"/>
        <v>1211746</v>
      </c>
      <c r="L200" s="68">
        <f t="shared" si="19"/>
        <v>1601</v>
      </c>
      <c r="M200" s="68"/>
      <c r="N200" s="94">
        <f>Table1061[[#This Row],[Excess Levy Ammount]]-Table1061[[#This Row],[Certified Levy Amount]]</f>
        <v>-426.85932319995482</v>
      </c>
      <c r="O200" s="68"/>
      <c r="P200" s="79"/>
      <c r="Q200" s="69"/>
    </row>
    <row r="201" spans="2:17" ht="16.5">
      <c r="B201" s="66" t="s">
        <v>405</v>
      </c>
      <c r="C201" s="66" t="s">
        <v>897</v>
      </c>
      <c r="D201" s="68">
        <v>702399579</v>
      </c>
      <c r="E201" s="68">
        <v>3318251</v>
      </c>
      <c r="F201" s="68">
        <f t="shared" si="15"/>
        <v>705717830</v>
      </c>
      <c r="G201" s="79">
        <f t="shared" si="16"/>
        <v>1.4368300000000001</v>
      </c>
      <c r="H201" s="68">
        <v>1014000</v>
      </c>
      <c r="I201" s="68">
        <f t="shared" si="17"/>
        <v>1009232.23741567</v>
      </c>
      <c r="J201" s="69">
        <v>581.88</v>
      </c>
      <c r="K201" s="68">
        <f t="shared" si="18"/>
        <v>1212824</v>
      </c>
      <c r="L201" s="68">
        <f t="shared" si="19"/>
        <v>1743</v>
      </c>
      <c r="M201" s="68"/>
      <c r="N201" s="94">
        <f>Table1061[[#This Row],[Excess Levy Ammount]]-Table1061[[#This Row],[Certified Levy Amount]]</f>
        <v>-4767.7625843300484</v>
      </c>
      <c r="O201" s="68"/>
      <c r="P201" s="79"/>
      <c r="Q201" s="69"/>
    </row>
    <row r="202" spans="2:17" ht="16.5">
      <c r="B202" s="66" t="s">
        <v>407</v>
      </c>
      <c r="C202" s="66" t="s">
        <v>1038</v>
      </c>
      <c r="D202" s="68">
        <v>5621120121</v>
      </c>
      <c r="E202" s="68">
        <v>224072</v>
      </c>
      <c r="F202" s="68">
        <f t="shared" si="15"/>
        <v>5621344193</v>
      </c>
      <c r="G202" s="79">
        <f t="shared" si="16"/>
        <v>2.4182199999999998</v>
      </c>
      <c r="H202" s="68">
        <v>13593622</v>
      </c>
      <c r="I202" s="68">
        <f t="shared" si="17"/>
        <v>13593080.14460816</v>
      </c>
      <c r="J202" s="69">
        <v>6739.52</v>
      </c>
      <c r="K202" s="68">
        <f t="shared" si="18"/>
        <v>834087</v>
      </c>
      <c r="L202" s="68">
        <f t="shared" si="19"/>
        <v>2017</v>
      </c>
      <c r="M202" s="68"/>
      <c r="N202" s="94">
        <f>Table1061[[#This Row],[Excess Levy Ammount]]-Table1061[[#This Row],[Certified Levy Amount]]</f>
        <v>-541.85539183951914</v>
      </c>
      <c r="O202" s="68"/>
      <c r="P202" s="79"/>
      <c r="Q202" s="69"/>
    </row>
    <row r="203" spans="2:17" ht="16.5">
      <c r="B203" s="66" t="s">
        <v>409</v>
      </c>
      <c r="C203" s="66" t="s">
        <v>902</v>
      </c>
      <c r="D203" s="68">
        <v>162095267</v>
      </c>
      <c r="E203" s="68">
        <v>14628110</v>
      </c>
      <c r="F203" s="68">
        <f t="shared" si="15"/>
        <v>176723377</v>
      </c>
      <c r="G203" s="79">
        <f t="shared" si="16"/>
        <v>1.2980700000000001</v>
      </c>
      <c r="H203" s="68">
        <v>229400</v>
      </c>
      <c r="I203" s="68">
        <f t="shared" si="17"/>
        <v>210411.68925230001</v>
      </c>
      <c r="J203" s="69">
        <v>91.94</v>
      </c>
      <c r="K203" s="68">
        <f t="shared" si="18"/>
        <v>1922160</v>
      </c>
      <c r="L203" s="68">
        <f t="shared" si="19"/>
        <v>2495</v>
      </c>
      <c r="M203" s="68"/>
      <c r="N203" s="94">
        <f>Table1061[[#This Row],[Excess Levy Ammount]]-Table1061[[#This Row],[Certified Levy Amount]]</f>
        <v>-18988.310747699987</v>
      </c>
      <c r="O203" s="68"/>
      <c r="P203" s="79"/>
      <c r="Q203" s="69"/>
    </row>
    <row r="204" spans="2:17" ht="16.5">
      <c r="B204" s="66" t="s">
        <v>411</v>
      </c>
      <c r="C204" s="66" t="s">
        <v>903</v>
      </c>
      <c r="D204" s="68">
        <v>66025324</v>
      </c>
      <c r="E204" s="68">
        <v>103747</v>
      </c>
      <c r="F204" s="68">
        <f t="shared" si="15"/>
        <v>66129071</v>
      </c>
      <c r="G204" s="79">
        <f t="shared" si="16"/>
        <v>2.3439000000000001</v>
      </c>
      <c r="H204" s="68">
        <v>155000</v>
      </c>
      <c r="I204" s="68">
        <f t="shared" si="17"/>
        <v>154756.8274067</v>
      </c>
      <c r="J204" s="69">
        <v>81.650000000000006</v>
      </c>
      <c r="K204" s="68">
        <f t="shared" si="18"/>
        <v>809909</v>
      </c>
      <c r="L204" s="68">
        <f t="shared" si="19"/>
        <v>1898</v>
      </c>
      <c r="M204" s="68"/>
      <c r="N204" s="94">
        <f>Table1061[[#This Row],[Excess Levy Ammount]]-Table1061[[#This Row],[Certified Levy Amount]]</f>
        <v>-243.17259329999797</v>
      </c>
      <c r="O204" s="68"/>
      <c r="P204" s="79"/>
      <c r="Q204" s="69"/>
    </row>
    <row r="205" spans="2:17" ht="16.5">
      <c r="B205" s="66" t="s">
        <v>413</v>
      </c>
      <c r="C205" s="66" t="s">
        <v>904</v>
      </c>
      <c r="D205" s="68">
        <v>72292978</v>
      </c>
      <c r="E205" s="68">
        <v>2910380</v>
      </c>
      <c r="F205" s="68">
        <f t="shared" si="15"/>
        <v>75203358</v>
      </c>
      <c r="G205" s="79">
        <f t="shared" si="16"/>
        <v>0</v>
      </c>
      <c r="H205" s="68">
        <v>0</v>
      </c>
      <c r="I205" s="68">
        <f t="shared" si="17"/>
        <v>0</v>
      </c>
      <c r="J205" s="69">
        <v>51.51</v>
      </c>
      <c r="K205" s="68">
        <f t="shared" si="18"/>
        <v>1459976</v>
      </c>
      <c r="L205" s="68">
        <f t="shared" si="19"/>
        <v>0</v>
      </c>
      <c r="M205" s="68"/>
      <c r="N205" s="94">
        <f>Table1061[[#This Row],[Excess Levy Ammount]]-Table1061[[#This Row],[Certified Levy Amount]]</f>
        <v>0</v>
      </c>
      <c r="O205" s="68"/>
      <c r="P205" s="79"/>
      <c r="Q205" s="69"/>
    </row>
    <row r="206" spans="2:17" ht="16.5">
      <c r="B206" s="66" t="s">
        <v>415</v>
      </c>
      <c r="C206" s="66" t="s">
        <v>905</v>
      </c>
      <c r="D206" s="68">
        <v>1094645206</v>
      </c>
      <c r="E206" s="68">
        <v>44948180</v>
      </c>
      <c r="F206" s="68">
        <f t="shared" si="15"/>
        <v>1139593386</v>
      </c>
      <c r="G206" s="79">
        <f t="shared" si="16"/>
        <v>1.93929</v>
      </c>
      <c r="H206" s="68">
        <v>2210000</v>
      </c>
      <c r="I206" s="68">
        <f t="shared" si="17"/>
        <v>2122832.4440078</v>
      </c>
      <c r="J206" s="69">
        <v>885.73</v>
      </c>
      <c r="K206" s="68">
        <f t="shared" si="18"/>
        <v>1286615</v>
      </c>
      <c r="L206" s="68">
        <f t="shared" si="19"/>
        <v>2495</v>
      </c>
      <c r="M206" s="68"/>
      <c r="N206" s="94">
        <f>Table1061[[#This Row],[Excess Levy Ammount]]-Table1061[[#This Row],[Certified Levy Amount]]</f>
        <v>-87167.555992200039</v>
      </c>
      <c r="O206" s="68"/>
      <c r="P206" s="79"/>
      <c r="Q206" s="69"/>
    </row>
    <row r="207" spans="2:17" ht="16.5">
      <c r="B207" s="66" t="s">
        <v>417</v>
      </c>
      <c r="C207" s="66" t="s">
        <v>909</v>
      </c>
      <c r="D207" s="68">
        <v>27539364403</v>
      </c>
      <c r="E207" s="68">
        <v>1689</v>
      </c>
      <c r="F207" s="68">
        <f t="shared" si="15"/>
        <v>27539366092</v>
      </c>
      <c r="G207" s="79">
        <f t="shared" si="16"/>
        <v>1.9336</v>
      </c>
      <c r="H207" s="68">
        <v>53250000</v>
      </c>
      <c r="I207" s="68">
        <f t="shared" si="17"/>
        <v>53249996.734149598</v>
      </c>
      <c r="J207" s="69">
        <v>20340.93</v>
      </c>
      <c r="K207" s="68">
        <f t="shared" si="18"/>
        <v>1353889</v>
      </c>
      <c r="L207" s="68">
        <f t="shared" si="19"/>
        <v>2618</v>
      </c>
      <c r="M207" s="68"/>
      <c r="N207" s="94">
        <f>Table1061[[#This Row],[Excess Levy Ammount]]-Table1061[[#This Row],[Certified Levy Amount]]</f>
        <v>-3.2658504024147987</v>
      </c>
      <c r="O207" s="68"/>
      <c r="P207" s="79"/>
      <c r="Q207" s="69"/>
    </row>
    <row r="208" spans="2:17" ht="16.5">
      <c r="B208" s="66" t="s">
        <v>419</v>
      </c>
      <c r="C208" s="66" t="s">
        <v>910</v>
      </c>
      <c r="D208" s="68">
        <v>8738519500</v>
      </c>
      <c r="E208" s="68">
        <v>86713</v>
      </c>
      <c r="F208" s="68">
        <f t="shared" si="15"/>
        <v>8738606213</v>
      </c>
      <c r="G208" s="79">
        <f t="shared" si="16"/>
        <v>1.6617999999999999</v>
      </c>
      <c r="H208" s="68">
        <v>14521800</v>
      </c>
      <c r="I208" s="68">
        <f t="shared" si="17"/>
        <v>14521655.900336601</v>
      </c>
      <c r="J208" s="69">
        <v>9196.35</v>
      </c>
      <c r="K208" s="68">
        <f t="shared" si="18"/>
        <v>950225</v>
      </c>
      <c r="L208" s="68">
        <f t="shared" si="19"/>
        <v>1579</v>
      </c>
      <c r="M208" s="68"/>
      <c r="N208" s="94">
        <f>Table1061[[#This Row],[Excess Levy Ammount]]-Table1061[[#This Row],[Certified Levy Amount]]</f>
        <v>-144.09966339915991</v>
      </c>
      <c r="O208" s="68"/>
      <c r="P208" s="79"/>
      <c r="Q208" s="69"/>
    </row>
    <row r="209" spans="2:17" ht="16.5">
      <c r="B209" s="66" t="s">
        <v>421</v>
      </c>
      <c r="C209" s="66" t="s">
        <v>911</v>
      </c>
      <c r="D209" s="68">
        <v>24216464913</v>
      </c>
      <c r="E209" s="68">
        <v>0</v>
      </c>
      <c r="F209" s="68">
        <f t="shared" si="15"/>
        <v>24216464913</v>
      </c>
      <c r="G209" s="79">
        <f t="shared" si="16"/>
        <v>1.7830299999999999</v>
      </c>
      <c r="H209" s="68">
        <v>43178569</v>
      </c>
      <c r="I209" s="68">
        <f t="shared" si="17"/>
        <v>43178569</v>
      </c>
      <c r="J209" s="69">
        <v>15749.52</v>
      </c>
      <c r="K209" s="68">
        <f t="shared" si="18"/>
        <v>1537600</v>
      </c>
      <c r="L209" s="68">
        <f t="shared" si="19"/>
        <v>2742</v>
      </c>
      <c r="M209" s="68"/>
      <c r="N209" s="94">
        <f>Table1061[[#This Row],[Excess Levy Ammount]]-Table1061[[#This Row],[Certified Levy Amount]]</f>
        <v>0</v>
      </c>
      <c r="O209" s="68"/>
      <c r="P209" s="79"/>
      <c r="Q209" s="69"/>
    </row>
    <row r="210" spans="2:17" ht="16.5">
      <c r="B210" s="66" t="s">
        <v>423</v>
      </c>
      <c r="C210" s="66" t="s">
        <v>912</v>
      </c>
      <c r="D210" s="68">
        <v>39964464657</v>
      </c>
      <c r="E210" s="68">
        <v>0</v>
      </c>
      <c r="F210" s="68">
        <f t="shared" si="15"/>
        <v>39964464657</v>
      </c>
      <c r="G210" s="79">
        <f t="shared" si="16"/>
        <v>1.4279900000000001</v>
      </c>
      <c r="H210" s="68">
        <v>57068976</v>
      </c>
      <c r="I210" s="68">
        <f t="shared" si="17"/>
        <v>57068976</v>
      </c>
      <c r="J210" s="69">
        <v>20816.09</v>
      </c>
      <c r="K210" s="68">
        <f t="shared" si="18"/>
        <v>1919883</v>
      </c>
      <c r="L210" s="68">
        <f t="shared" si="19"/>
        <v>2742</v>
      </c>
      <c r="M210" s="68"/>
      <c r="N210" s="94">
        <f>Table1061[[#This Row],[Excess Levy Ammount]]-Table1061[[#This Row],[Certified Levy Amount]]</f>
        <v>0</v>
      </c>
      <c r="O210" s="68"/>
      <c r="P210" s="79"/>
      <c r="Q210" s="69"/>
    </row>
    <row r="211" spans="2:17" ht="16.5">
      <c r="B211" s="66" t="s">
        <v>425</v>
      </c>
      <c r="C211" s="66" t="s">
        <v>913</v>
      </c>
      <c r="D211" s="68">
        <v>6147750366</v>
      </c>
      <c r="E211" s="68">
        <v>11995273</v>
      </c>
      <c r="F211" s="68">
        <f t="shared" si="15"/>
        <v>6159745639</v>
      </c>
      <c r="G211" s="79">
        <f t="shared" si="16"/>
        <v>1.4935700000000001</v>
      </c>
      <c r="H211" s="68">
        <v>9200000</v>
      </c>
      <c r="I211" s="68">
        <f t="shared" si="17"/>
        <v>9182084.2201053891</v>
      </c>
      <c r="J211" s="69">
        <v>5662.04</v>
      </c>
      <c r="K211" s="68">
        <f t="shared" si="18"/>
        <v>1087902</v>
      </c>
      <c r="L211" s="68">
        <f t="shared" si="19"/>
        <v>1625</v>
      </c>
      <c r="M211" s="68"/>
      <c r="N211" s="94">
        <f>Table1061[[#This Row],[Excess Levy Ammount]]-Table1061[[#This Row],[Certified Levy Amount]]</f>
        <v>-17915.779894610867</v>
      </c>
      <c r="O211" s="68"/>
      <c r="P211" s="79"/>
      <c r="Q211" s="69"/>
    </row>
    <row r="212" spans="2:17" ht="16.5">
      <c r="B212" s="66" t="s">
        <v>427</v>
      </c>
      <c r="C212" s="66" t="s">
        <v>914</v>
      </c>
      <c r="D212" s="68">
        <v>11288263795</v>
      </c>
      <c r="E212" s="68">
        <v>502863</v>
      </c>
      <c r="F212" s="68">
        <f t="shared" si="15"/>
        <v>11288766658</v>
      </c>
      <c r="G212" s="79">
        <f t="shared" si="16"/>
        <v>2.3474699999999999</v>
      </c>
      <c r="H212" s="68">
        <v>26500000</v>
      </c>
      <c r="I212" s="68">
        <f t="shared" si="17"/>
        <v>26498819.544193391</v>
      </c>
      <c r="J212" s="69">
        <v>10346.469999999999</v>
      </c>
      <c r="K212" s="68">
        <f t="shared" si="18"/>
        <v>1091074</v>
      </c>
      <c r="L212" s="68">
        <f t="shared" si="19"/>
        <v>2561</v>
      </c>
      <c r="M212" s="68"/>
      <c r="N212" s="94">
        <f>Table1061[[#This Row],[Excess Levy Ammount]]-Table1061[[#This Row],[Certified Levy Amount]]</f>
        <v>-1180.4558066092432</v>
      </c>
      <c r="O212" s="68"/>
      <c r="P212" s="79"/>
      <c r="Q212" s="69"/>
    </row>
    <row r="213" spans="2:17" ht="16.5">
      <c r="B213" s="66" t="s">
        <v>429</v>
      </c>
      <c r="C213" s="66" t="s">
        <v>915</v>
      </c>
      <c r="D213" s="68">
        <v>144740996</v>
      </c>
      <c r="E213" s="68">
        <v>13175109</v>
      </c>
      <c r="F213" s="68">
        <f t="shared" si="15"/>
        <v>157916105</v>
      </c>
      <c r="G213" s="79">
        <f t="shared" si="16"/>
        <v>0.64478999999999997</v>
      </c>
      <c r="H213" s="68">
        <v>101822</v>
      </c>
      <c r="I213" s="68">
        <f t="shared" si="17"/>
        <v>93326.821467889997</v>
      </c>
      <c r="J213" s="69">
        <v>37.14</v>
      </c>
      <c r="K213" s="68">
        <f t="shared" si="18"/>
        <v>4251915</v>
      </c>
      <c r="L213" s="68">
        <f t="shared" si="19"/>
        <v>2742</v>
      </c>
      <c r="M213" s="68"/>
      <c r="N213" s="94">
        <f>Table1061[[#This Row],[Excess Levy Ammount]]-Table1061[[#This Row],[Certified Levy Amount]]</f>
        <v>-8495.1785321100033</v>
      </c>
      <c r="O213" s="68"/>
      <c r="P213" s="79"/>
      <c r="Q213" s="69"/>
    </row>
    <row r="214" spans="2:17" ht="16.5">
      <c r="B214" s="66" t="s">
        <v>431</v>
      </c>
      <c r="C214" s="66" t="s">
        <v>916</v>
      </c>
      <c r="D214" s="68">
        <v>8828182755</v>
      </c>
      <c r="E214" s="68">
        <v>3088583</v>
      </c>
      <c r="F214" s="68">
        <f t="shared" si="15"/>
        <v>8831271338</v>
      </c>
      <c r="G214" s="79">
        <f t="shared" si="16"/>
        <v>1.78243</v>
      </c>
      <c r="H214" s="68">
        <v>15741150</v>
      </c>
      <c r="I214" s="68">
        <f t="shared" si="17"/>
        <v>15735644.81700331</v>
      </c>
      <c r="J214" s="69">
        <v>6515.07</v>
      </c>
      <c r="K214" s="68">
        <f t="shared" si="18"/>
        <v>1355514</v>
      </c>
      <c r="L214" s="68">
        <f t="shared" si="19"/>
        <v>2416</v>
      </c>
      <c r="M214" s="68"/>
      <c r="N214" s="94">
        <f>Table1061[[#This Row],[Excess Levy Ammount]]-Table1061[[#This Row],[Certified Levy Amount]]</f>
        <v>-5505.1829966902733</v>
      </c>
      <c r="O214" s="68"/>
      <c r="P214" s="79"/>
      <c r="Q214" s="69"/>
    </row>
    <row r="215" spans="2:17" ht="16.5">
      <c r="B215" s="66" t="s">
        <v>433</v>
      </c>
      <c r="C215" s="66" t="s">
        <v>917</v>
      </c>
      <c r="D215" s="68">
        <v>12580145756</v>
      </c>
      <c r="E215" s="68">
        <v>4257019</v>
      </c>
      <c r="F215" s="68">
        <f t="shared" si="15"/>
        <v>12584402775</v>
      </c>
      <c r="G215" s="79">
        <f t="shared" si="16"/>
        <v>1.51108</v>
      </c>
      <c r="H215" s="68">
        <v>19016000</v>
      </c>
      <c r="I215" s="68">
        <f t="shared" si="17"/>
        <v>19009567.303729478</v>
      </c>
      <c r="J215" s="69">
        <v>9748.0300000000007</v>
      </c>
      <c r="K215" s="68">
        <f t="shared" si="18"/>
        <v>1290969</v>
      </c>
      <c r="L215" s="68">
        <f t="shared" si="19"/>
        <v>1951</v>
      </c>
      <c r="M215" s="68"/>
      <c r="N215" s="94">
        <f>Table1061[[#This Row],[Excess Levy Ammount]]-Table1061[[#This Row],[Certified Levy Amount]]</f>
        <v>-6432.6962705217302</v>
      </c>
      <c r="O215" s="68"/>
      <c r="P215" s="79"/>
      <c r="Q215" s="69"/>
    </row>
    <row r="216" spans="2:17" ht="16.5">
      <c r="B216" s="66" t="s">
        <v>435</v>
      </c>
      <c r="C216" s="66" t="s">
        <v>918</v>
      </c>
      <c r="D216" s="68">
        <v>3474936546</v>
      </c>
      <c r="E216" s="68">
        <v>222038</v>
      </c>
      <c r="F216" s="68">
        <f t="shared" si="15"/>
        <v>3475158584</v>
      </c>
      <c r="G216" s="79">
        <f t="shared" si="16"/>
        <v>1.7501</v>
      </c>
      <c r="H216" s="68">
        <v>6081871</v>
      </c>
      <c r="I216" s="68">
        <f t="shared" si="17"/>
        <v>6081482.4112962</v>
      </c>
      <c r="J216" s="69">
        <v>2501</v>
      </c>
      <c r="K216" s="68">
        <f t="shared" si="18"/>
        <v>1389508</v>
      </c>
      <c r="L216" s="68">
        <f t="shared" si="19"/>
        <v>2432</v>
      </c>
      <c r="M216" s="68"/>
      <c r="N216" s="94">
        <f>Table1061[[#This Row],[Excess Levy Ammount]]-Table1061[[#This Row],[Certified Levy Amount]]</f>
        <v>-388.5887037999928</v>
      </c>
      <c r="O216" s="68"/>
      <c r="P216" s="79"/>
      <c r="Q216" s="69"/>
    </row>
    <row r="217" spans="2:17" ht="16.5">
      <c r="B217" s="66" t="s">
        <v>437</v>
      </c>
      <c r="C217" s="66" t="s">
        <v>919</v>
      </c>
      <c r="D217" s="68">
        <v>2254440571</v>
      </c>
      <c r="E217" s="68">
        <v>28187161</v>
      </c>
      <c r="F217" s="68">
        <f t="shared" si="15"/>
        <v>2282627732</v>
      </c>
      <c r="G217" s="79">
        <f t="shared" si="16"/>
        <v>1.5401100000000001</v>
      </c>
      <c r="H217" s="68">
        <v>3515504</v>
      </c>
      <c r="I217" s="68">
        <f t="shared" si="17"/>
        <v>3472092.6714722901</v>
      </c>
      <c r="J217" s="69">
        <v>1946</v>
      </c>
      <c r="K217" s="68">
        <f t="shared" si="18"/>
        <v>1172984</v>
      </c>
      <c r="L217" s="68">
        <f t="shared" si="19"/>
        <v>1807</v>
      </c>
      <c r="M217" s="68"/>
      <c r="N217" s="94">
        <f>Table1061[[#This Row],[Excess Levy Ammount]]-Table1061[[#This Row],[Certified Levy Amount]]</f>
        <v>-43411.328527709935</v>
      </c>
      <c r="O217" s="68"/>
      <c r="P217" s="79"/>
      <c r="Q217" s="69"/>
    </row>
    <row r="218" spans="2:17" ht="16.5">
      <c r="B218" s="66" t="s">
        <v>439</v>
      </c>
      <c r="C218" s="66" t="s">
        <v>920</v>
      </c>
      <c r="D218" s="68">
        <v>513417930</v>
      </c>
      <c r="E218" s="68">
        <v>45124634</v>
      </c>
      <c r="F218" s="68">
        <f t="shared" si="15"/>
        <v>558542564</v>
      </c>
      <c r="G218" s="79">
        <f t="shared" si="16"/>
        <v>0.93206</v>
      </c>
      <c r="H218" s="68">
        <v>520596</v>
      </c>
      <c r="I218" s="68">
        <f t="shared" si="17"/>
        <v>478537.13363395998</v>
      </c>
      <c r="J218" s="69">
        <v>415.32</v>
      </c>
      <c r="K218" s="68">
        <f t="shared" si="18"/>
        <v>1344849</v>
      </c>
      <c r="L218" s="68">
        <f t="shared" si="19"/>
        <v>1253</v>
      </c>
      <c r="M218" s="68"/>
      <c r="N218" s="94">
        <f>Table1061[[#This Row],[Excess Levy Ammount]]-Table1061[[#This Row],[Certified Levy Amount]]</f>
        <v>-42058.86636604002</v>
      </c>
      <c r="O218" s="68"/>
      <c r="P218" s="79"/>
      <c r="Q218" s="69"/>
    </row>
    <row r="219" spans="2:17" ht="16.5">
      <c r="B219" s="66" t="s">
        <v>441</v>
      </c>
      <c r="C219" s="66" t="s">
        <v>921</v>
      </c>
      <c r="D219" s="68">
        <v>2679613058</v>
      </c>
      <c r="E219" s="68">
        <v>32962803</v>
      </c>
      <c r="F219" s="68">
        <f t="shared" si="15"/>
        <v>2712575861</v>
      </c>
      <c r="G219" s="79">
        <f t="shared" si="16"/>
        <v>1.6402699999999999</v>
      </c>
      <c r="H219" s="68">
        <v>4449366</v>
      </c>
      <c r="I219" s="68">
        <f t="shared" si="17"/>
        <v>4395298.1031231899</v>
      </c>
      <c r="J219" s="69">
        <v>2061.54</v>
      </c>
      <c r="K219" s="68">
        <f t="shared" si="18"/>
        <v>1315801</v>
      </c>
      <c r="L219" s="68">
        <f t="shared" si="19"/>
        <v>2158</v>
      </c>
      <c r="M219" s="68"/>
      <c r="N219" s="94">
        <f>Table1061[[#This Row],[Excess Levy Ammount]]-Table1061[[#This Row],[Certified Levy Amount]]</f>
        <v>-54067.896876810119</v>
      </c>
      <c r="O219" s="68"/>
      <c r="P219" s="79"/>
      <c r="Q219" s="69"/>
    </row>
    <row r="220" spans="2:17" ht="16.5">
      <c r="B220" s="66" t="s">
        <v>443</v>
      </c>
      <c r="C220" s="66" t="s">
        <v>1037</v>
      </c>
      <c r="D220" s="68">
        <v>8707619896</v>
      </c>
      <c r="E220" s="68">
        <v>2036075</v>
      </c>
      <c r="F220" s="68">
        <f t="shared" si="15"/>
        <v>8709655971</v>
      </c>
      <c r="G220" s="79">
        <f t="shared" si="16"/>
        <v>1.4888600000000001</v>
      </c>
      <c r="H220" s="68">
        <v>12967481</v>
      </c>
      <c r="I220" s="68">
        <f t="shared" si="17"/>
        <v>12964449.5693755</v>
      </c>
      <c r="J220" s="69">
        <v>4729.93</v>
      </c>
      <c r="K220" s="68">
        <f t="shared" si="18"/>
        <v>1841392</v>
      </c>
      <c r="L220" s="68">
        <f t="shared" si="19"/>
        <v>2742</v>
      </c>
      <c r="M220" s="68"/>
      <c r="N220" s="94">
        <f>Table1061[[#This Row],[Excess Levy Ammount]]-Table1061[[#This Row],[Certified Levy Amount]]</f>
        <v>-3031.430624499917</v>
      </c>
      <c r="O220" s="68"/>
      <c r="P220" s="79"/>
      <c r="Q220" s="69"/>
    </row>
    <row r="221" spans="2:17" ht="16.5">
      <c r="B221" s="66" t="s">
        <v>445</v>
      </c>
      <c r="C221" s="66" t="s">
        <v>926</v>
      </c>
      <c r="D221" s="68">
        <v>27212921530</v>
      </c>
      <c r="E221" s="68">
        <v>160712</v>
      </c>
      <c r="F221" s="68">
        <f t="shared" si="15"/>
        <v>27213082242</v>
      </c>
      <c r="G221" s="79">
        <f t="shared" si="16"/>
        <v>2.4142800000000002</v>
      </c>
      <c r="H221" s="68">
        <v>65700000</v>
      </c>
      <c r="I221" s="68">
        <f t="shared" si="17"/>
        <v>65699611.996232644</v>
      </c>
      <c r="J221" s="69">
        <v>30012.78</v>
      </c>
      <c r="K221" s="68">
        <f t="shared" si="18"/>
        <v>906716</v>
      </c>
      <c r="L221" s="68">
        <f t="shared" si="19"/>
        <v>2189</v>
      </c>
      <c r="M221" s="68"/>
      <c r="N221" s="94">
        <f>Table1061[[#This Row],[Excess Levy Ammount]]-Table1061[[#This Row],[Certified Levy Amount]]</f>
        <v>-388.00376735627651</v>
      </c>
      <c r="O221" s="68"/>
      <c r="P221" s="79"/>
      <c r="Q221" s="69"/>
    </row>
    <row r="222" spans="2:17" ht="16.5">
      <c r="B222" s="66" t="s">
        <v>447</v>
      </c>
      <c r="C222" s="66" t="s">
        <v>927</v>
      </c>
      <c r="D222" s="68">
        <v>141764703</v>
      </c>
      <c r="E222" s="68">
        <v>22951</v>
      </c>
      <c r="F222" s="68">
        <f t="shared" si="15"/>
        <v>141787654</v>
      </c>
      <c r="G222" s="79">
        <f t="shared" si="16"/>
        <v>1.12845</v>
      </c>
      <c r="H222" s="68">
        <v>160000</v>
      </c>
      <c r="I222" s="68">
        <f t="shared" si="17"/>
        <v>159974.10094405001</v>
      </c>
      <c r="J222" s="69">
        <v>117.23</v>
      </c>
      <c r="K222" s="68">
        <f t="shared" si="18"/>
        <v>1209483</v>
      </c>
      <c r="L222" s="68">
        <f t="shared" si="19"/>
        <v>1365</v>
      </c>
      <c r="M222" s="68"/>
      <c r="N222" s="94">
        <f>Table1061[[#This Row],[Excess Levy Ammount]]-Table1061[[#This Row],[Certified Levy Amount]]</f>
        <v>-25.899055949994363</v>
      </c>
      <c r="O222" s="68"/>
      <c r="P222" s="79"/>
      <c r="Q222" s="69"/>
    </row>
    <row r="223" spans="2:17" ht="16.5">
      <c r="B223" s="66" t="s">
        <v>449</v>
      </c>
      <c r="C223" s="66" t="s">
        <v>928</v>
      </c>
      <c r="D223" s="68">
        <v>180782105</v>
      </c>
      <c r="E223" s="68">
        <v>50195</v>
      </c>
      <c r="F223" s="68">
        <f t="shared" si="15"/>
        <v>180832300</v>
      </c>
      <c r="G223" s="79">
        <f t="shared" si="16"/>
        <v>1.1703300000000001</v>
      </c>
      <c r="H223" s="68">
        <v>211633</v>
      </c>
      <c r="I223" s="68">
        <f t="shared" si="17"/>
        <v>211574.25528565</v>
      </c>
      <c r="J223" s="69">
        <v>79.459999999999994</v>
      </c>
      <c r="K223" s="68">
        <f t="shared" si="18"/>
        <v>2275765</v>
      </c>
      <c r="L223" s="68">
        <f t="shared" si="19"/>
        <v>2663</v>
      </c>
      <c r="M223" s="68"/>
      <c r="N223" s="94">
        <f>Table1061[[#This Row],[Excess Levy Ammount]]-Table1061[[#This Row],[Certified Levy Amount]]</f>
        <v>-58.744714350003051</v>
      </c>
      <c r="O223" s="68"/>
      <c r="P223" s="79"/>
      <c r="Q223" s="69"/>
    </row>
    <row r="224" spans="2:17" ht="16.5">
      <c r="B224" s="66" t="s">
        <v>451</v>
      </c>
      <c r="C224" s="66" t="s">
        <v>929</v>
      </c>
      <c r="D224" s="68">
        <v>1382670905</v>
      </c>
      <c r="E224" s="68">
        <v>1421133</v>
      </c>
      <c r="F224" s="68">
        <f t="shared" si="15"/>
        <v>1384092038</v>
      </c>
      <c r="G224" s="79">
        <f t="shared" si="16"/>
        <v>2.4388200000000002</v>
      </c>
      <c r="H224" s="68">
        <v>3375550</v>
      </c>
      <c r="I224" s="68">
        <f t="shared" si="17"/>
        <v>3372084.1124169398</v>
      </c>
      <c r="J224" s="69">
        <v>1423.85</v>
      </c>
      <c r="K224" s="68">
        <f t="shared" si="18"/>
        <v>972077</v>
      </c>
      <c r="L224" s="68">
        <f t="shared" si="19"/>
        <v>2371</v>
      </c>
      <c r="M224" s="68"/>
      <c r="N224" s="94">
        <f>Table1061[[#This Row],[Excess Levy Ammount]]-Table1061[[#This Row],[Certified Levy Amount]]</f>
        <v>-3465.8875830601901</v>
      </c>
      <c r="O224" s="68"/>
      <c r="P224" s="79"/>
      <c r="Q224" s="69"/>
    </row>
    <row r="225" spans="2:17" ht="16.5">
      <c r="B225" s="66" t="s">
        <v>453</v>
      </c>
      <c r="C225" s="66" t="s">
        <v>930</v>
      </c>
      <c r="D225" s="68">
        <v>923053536</v>
      </c>
      <c r="E225" s="68">
        <v>862570</v>
      </c>
      <c r="F225" s="68">
        <f t="shared" si="15"/>
        <v>923916106</v>
      </c>
      <c r="G225" s="79">
        <f t="shared" si="16"/>
        <v>1.49918</v>
      </c>
      <c r="H225" s="68">
        <v>1385117</v>
      </c>
      <c r="I225" s="68">
        <f t="shared" si="17"/>
        <v>1383823.8523074</v>
      </c>
      <c r="J225" s="69">
        <v>1821.39</v>
      </c>
      <c r="K225" s="68">
        <f t="shared" si="18"/>
        <v>507259</v>
      </c>
      <c r="L225" s="68">
        <f t="shared" si="19"/>
        <v>760</v>
      </c>
      <c r="M225" s="68"/>
      <c r="N225" s="94">
        <f>Table1061[[#This Row],[Excess Levy Ammount]]-Table1061[[#This Row],[Certified Levy Amount]]</f>
        <v>-1293.1476926000323</v>
      </c>
      <c r="O225" s="68"/>
      <c r="P225" s="79"/>
      <c r="Q225" s="69"/>
    </row>
    <row r="226" spans="2:17" ht="16.5">
      <c r="B226" s="66" t="s">
        <v>455</v>
      </c>
      <c r="C226" s="66" t="s">
        <v>931</v>
      </c>
      <c r="D226" s="68">
        <v>8424401346</v>
      </c>
      <c r="E226" s="68">
        <v>2872291</v>
      </c>
      <c r="F226" s="68">
        <f t="shared" si="15"/>
        <v>8427273637</v>
      </c>
      <c r="G226" s="79">
        <f t="shared" si="16"/>
        <v>1.952</v>
      </c>
      <c r="H226" s="68">
        <v>16450000</v>
      </c>
      <c r="I226" s="68">
        <f t="shared" si="17"/>
        <v>16444393.287968</v>
      </c>
      <c r="J226" s="69">
        <v>10491.81</v>
      </c>
      <c r="K226" s="68">
        <f t="shared" si="18"/>
        <v>803224</v>
      </c>
      <c r="L226" s="68">
        <f t="shared" si="19"/>
        <v>1568</v>
      </c>
      <c r="M226" s="68"/>
      <c r="N226" s="94">
        <f>Table1061[[#This Row],[Excess Levy Ammount]]-Table1061[[#This Row],[Certified Levy Amount]]</f>
        <v>-5606.7120319996029</v>
      </c>
      <c r="O226" s="68"/>
      <c r="P226" s="79"/>
      <c r="Q226" s="69"/>
    </row>
    <row r="227" spans="2:17" ht="16.5">
      <c r="B227" s="66" t="s">
        <v>457</v>
      </c>
      <c r="C227" s="66" t="s">
        <v>932</v>
      </c>
      <c r="D227" s="68">
        <v>12601725635</v>
      </c>
      <c r="E227" s="68">
        <v>544887</v>
      </c>
      <c r="F227" s="68">
        <f t="shared" si="15"/>
        <v>12602270522</v>
      </c>
      <c r="G227" s="79">
        <f t="shared" si="16"/>
        <v>2.31792</v>
      </c>
      <c r="H227" s="68">
        <v>29211000</v>
      </c>
      <c r="I227" s="68">
        <f t="shared" si="17"/>
        <v>29209736.995524962</v>
      </c>
      <c r="J227" s="69">
        <v>14171.69</v>
      </c>
      <c r="K227" s="68">
        <f t="shared" si="18"/>
        <v>889257</v>
      </c>
      <c r="L227" s="68">
        <f t="shared" si="19"/>
        <v>2061</v>
      </c>
      <c r="M227" s="68"/>
      <c r="N227" s="94">
        <f>Table1061[[#This Row],[Excess Levy Ammount]]-Table1061[[#This Row],[Certified Levy Amount]]</f>
        <v>-1263.0044750384986</v>
      </c>
      <c r="O227" s="68"/>
      <c r="P227" s="79"/>
      <c r="Q227" s="69"/>
    </row>
    <row r="228" spans="2:17" ht="16.5">
      <c r="B228" s="66" t="s">
        <v>459</v>
      </c>
      <c r="C228" s="66" t="s">
        <v>933</v>
      </c>
      <c r="D228" s="68">
        <v>903076618</v>
      </c>
      <c r="E228" s="68">
        <v>2022440</v>
      </c>
      <c r="F228" s="68">
        <f t="shared" si="15"/>
        <v>905099058</v>
      </c>
      <c r="G228" s="79">
        <f t="shared" si="16"/>
        <v>1.4562200000000001</v>
      </c>
      <c r="H228" s="68">
        <v>1318023</v>
      </c>
      <c r="I228" s="68">
        <f t="shared" si="17"/>
        <v>1315077.8824231999</v>
      </c>
      <c r="J228" s="69">
        <v>908.19</v>
      </c>
      <c r="K228" s="68">
        <f t="shared" si="18"/>
        <v>996597</v>
      </c>
      <c r="L228" s="68">
        <f t="shared" si="19"/>
        <v>1451</v>
      </c>
      <c r="M228" s="68"/>
      <c r="N228" s="94">
        <f>Table1061[[#This Row],[Excess Levy Ammount]]-Table1061[[#This Row],[Certified Levy Amount]]</f>
        <v>-2945.1175768000539</v>
      </c>
      <c r="O228" s="68"/>
      <c r="P228" s="79"/>
      <c r="Q228" s="69"/>
    </row>
    <row r="229" spans="2:17" ht="16.5">
      <c r="B229" s="66" t="s">
        <v>461</v>
      </c>
      <c r="C229" s="66" t="s">
        <v>934</v>
      </c>
      <c r="D229" s="68">
        <v>5520293338</v>
      </c>
      <c r="E229" s="68">
        <v>756711</v>
      </c>
      <c r="F229" s="68">
        <f t="shared" si="15"/>
        <v>5521050049</v>
      </c>
      <c r="G229" s="79">
        <f t="shared" si="16"/>
        <v>1.57579</v>
      </c>
      <c r="H229" s="68">
        <v>8700000</v>
      </c>
      <c r="I229" s="68">
        <f t="shared" si="17"/>
        <v>8698807.5823733099</v>
      </c>
      <c r="J229" s="69">
        <v>4990.01</v>
      </c>
      <c r="K229" s="68">
        <f t="shared" si="18"/>
        <v>1106421</v>
      </c>
      <c r="L229" s="68">
        <f t="shared" si="19"/>
        <v>1743</v>
      </c>
      <c r="M229" s="68"/>
      <c r="N229" s="94">
        <f>Table1061[[#This Row],[Excess Levy Ammount]]-Table1061[[#This Row],[Certified Levy Amount]]</f>
        <v>-1192.4176266901195</v>
      </c>
      <c r="O229" s="68"/>
      <c r="P229" s="79"/>
      <c r="Q229" s="69"/>
    </row>
    <row r="230" spans="2:17" ht="16.5">
      <c r="B230" s="66" t="s">
        <v>463</v>
      </c>
      <c r="C230" s="66" t="s">
        <v>1032</v>
      </c>
      <c r="D230" s="68">
        <v>4722961760</v>
      </c>
      <c r="E230" s="68">
        <v>2959296</v>
      </c>
      <c r="F230" s="68">
        <f t="shared" si="15"/>
        <v>4725921056</v>
      </c>
      <c r="G230" s="79">
        <f t="shared" si="16"/>
        <v>2.3148499999999999</v>
      </c>
      <c r="H230" s="68">
        <v>10939800</v>
      </c>
      <c r="I230" s="68">
        <f t="shared" si="17"/>
        <v>10932949.6736544</v>
      </c>
      <c r="J230" s="69">
        <v>3951.74</v>
      </c>
      <c r="K230" s="68">
        <f t="shared" si="18"/>
        <v>1195909</v>
      </c>
      <c r="L230" s="68">
        <f t="shared" si="19"/>
        <v>2768</v>
      </c>
      <c r="M230" s="68"/>
      <c r="N230" s="94">
        <f>Table1061[[#This Row],[Excess Levy Ammount]]-Table1061[[#This Row],[Certified Levy Amount]]</f>
        <v>-6850.3263456001878</v>
      </c>
      <c r="O230" s="68"/>
      <c r="P230" s="79"/>
      <c r="Q230" s="69"/>
    </row>
    <row r="231" spans="2:17" ht="16.5">
      <c r="B231" s="66" t="s">
        <v>465</v>
      </c>
      <c r="C231" s="66" t="s">
        <v>936</v>
      </c>
      <c r="D231" s="68">
        <v>827744892</v>
      </c>
      <c r="E231" s="68">
        <v>811046</v>
      </c>
      <c r="F231" s="68">
        <f t="shared" si="15"/>
        <v>828555938</v>
      </c>
      <c r="G231" s="79">
        <f t="shared" si="16"/>
        <v>1.79131</v>
      </c>
      <c r="H231" s="68">
        <v>1484202</v>
      </c>
      <c r="I231" s="68">
        <f t="shared" si="17"/>
        <v>1482749.16518974</v>
      </c>
      <c r="J231" s="69">
        <v>545.29999999999995</v>
      </c>
      <c r="K231" s="68">
        <f t="shared" si="18"/>
        <v>1519450</v>
      </c>
      <c r="L231" s="68">
        <f t="shared" si="19"/>
        <v>2722</v>
      </c>
      <c r="M231" s="68"/>
      <c r="N231" s="94">
        <f>Table1061[[#This Row],[Excess Levy Ammount]]-Table1061[[#This Row],[Certified Levy Amount]]</f>
        <v>-1452.8348102599848</v>
      </c>
      <c r="O231" s="68"/>
      <c r="P231" s="79"/>
      <c r="Q231" s="69"/>
    </row>
    <row r="232" spans="2:17" ht="16.5">
      <c r="B232" s="66" t="s">
        <v>467</v>
      </c>
      <c r="C232" s="66" t="s">
        <v>1031</v>
      </c>
      <c r="D232" s="68">
        <v>2899900382</v>
      </c>
      <c r="E232" s="68">
        <v>67667</v>
      </c>
      <c r="F232" s="68">
        <f t="shared" si="15"/>
        <v>2899968049</v>
      </c>
      <c r="G232" s="79">
        <f t="shared" si="16"/>
        <v>2.6119300000000001</v>
      </c>
      <c r="H232" s="68">
        <v>7574504</v>
      </c>
      <c r="I232" s="68">
        <f t="shared" si="17"/>
        <v>7574327.2585326899</v>
      </c>
      <c r="J232" s="69">
        <v>3606.66</v>
      </c>
      <c r="K232" s="68">
        <f t="shared" si="18"/>
        <v>804059</v>
      </c>
      <c r="L232" s="68">
        <f t="shared" si="19"/>
        <v>2100</v>
      </c>
      <c r="M232" s="68"/>
      <c r="N232" s="94">
        <f>Table1061[[#This Row],[Excess Levy Ammount]]-Table1061[[#This Row],[Certified Levy Amount]]</f>
        <v>-176.74146731011569</v>
      </c>
      <c r="O232" s="68"/>
      <c r="P232" s="79"/>
      <c r="Q232" s="69"/>
    </row>
    <row r="233" spans="2:17" ht="16.5">
      <c r="B233" s="66" t="s">
        <v>469</v>
      </c>
      <c r="C233" s="66" t="s">
        <v>938</v>
      </c>
      <c r="D233" s="68">
        <v>1463419095</v>
      </c>
      <c r="E233" s="68">
        <v>4815260</v>
      </c>
      <c r="F233" s="68">
        <f t="shared" si="15"/>
        <v>1468234355</v>
      </c>
      <c r="G233" s="79">
        <f t="shared" si="16"/>
        <v>1.5018</v>
      </c>
      <c r="H233" s="68">
        <v>2205000</v>
      </c>
      <c r="I233" s="68">
        <f t="shared" si="17"/>
        <v>2197768.4425320001</v>
      </c>
      <c r="J233" s="69">
        <v>2470.59</v>
      </c>
      <c r="K233" s="68">
        <f t="shared" si="18"/>
        <v>594285</v>
      </c>
      <c r="L233" s="68">
        <f t="shared" si="19"/>
        <v>892</v>
      </c>
      <c r="M233" s="68"/>
      <c r="N233" s="94">
        <f>Table1061[[#This Row],[Excess Levy Ammount]]-Table1061[[#This Row],[Certified Levy Amount]]</f>
        <v>-7231.5574679998681</v>
      </c>
      <c r="O233" s="68"/>
      <c r="P233" s="79"/>
      <c r="Q233" s="69"/>
    </row>
    <row r="234" spans="2:17" ht="16.5">
      <c r="B234" s="66" t="s">
        <v>471</v>
      </c>
      <c r="C234" s="66" t="s">
        <v>939</v>
      </c>
      <c r="D234" s="68">
        <v>1550452050</v>
      </c>
      <c r="E234" s="68">
        <v>6170654</v>
      </c>
      <c r="F234" s="68">
        <f t="shared" si="15"/>
        <v>1556622704</v>
      </c>
      <c r="G234" s="79">
        <f t="shared" si="16"/>
        <v>1.4107799999999999</v>
      </c>
      <c r="H234" s="68">
        <v>2196049</v>
      </c>
      <c r="I234" s="68">
        <f t="shared" si="17"/>
        <v>2187343.5647498802</v>
      </c>
      <c r="J234" s="69">
        <v>1445.08</v>
      </c>
      <c r="K234" s="68">
        <f t="shared" si="18"/>
        <v>1077188</v>
      </c>
      <c r="L234" s="68">
        <f t="shared" si="19"/>
        <v>1520</v>
      </c>
      <c r="M234" s="68"/>
      <c r="N234" s="94">
        <f>Table1061[[#This Row],[Excess Levy Ammount]]-Table1061[[#This Row],[Certified Levy Amount]]</f>
        <v>-8705.4352501197718</v>
      </c>
      <c r="O234" s="68"/>
      <c r="P234" s="79"/>
      <c r="Q234" s="69"/>
    </row>
    <row r="235" spans="2:17" ht="16.5">
      <c r="B235" s="66" t="s">
        <v>473</v>
      </c>
      <c r="C235" s="66" t="s">
        <v>943</v>
      </c>
      <c r="D235" s="68">
        <v>31275869</v>
      </c>
      <c r="E235" s="68">
        <v>3428439</v>
      </c>
      <c r="F235" s="68">
        <f t="shared" si="15"/>
        <v>34704308</v>
      </c>
      <c r="G235" s="79">
        <f t="shared" si="16"/>
        <v>2.1916600000000002</v>
      </c>
      <c r="H235" s="68">
        <v>76060</v>
      </c>
      <c r="I235" s="68">
        <f t="shared" si="17"/>
        <v>68546.027381260006</v>
      </c>
      <c r="J235" s="69">
        <v>57.44</v>
      </c>
      <c r="K235" s="68">
        <f t="shared" si="18"/>
        <v>604184</v>
      </c>
      <c r="L235" s="68">
        <f t="shared" si="19"/>
        <v>1324</v>
      </c>
      <c r="M235" s="68"/>
      <c r="N235" s="94">
        <f>Table1061[[#This Row],[Excess Levy Ammount]]-Table1061[[#This Row],[Certified Levy Amount]]</f>
        <v>-7513.9726187399938</v>
      </c>
      <c r="O235" s="68"/>
      <c r="P235" s="79"/>
      <c r="Q235" s="69"/>
    </row>
    <row r="236" spans="2:17" ht="16.5">
      <c r="B236" s="66" t="s">
        <v>475</v>
      </c>
      <c r="C236" s="66" t="s">
        <v>944</v>
      </c>
      <c r="D236" s="68">
        <v>618056238</v>
      </c>
      <c r="E236" s="68">
        <v>16397579</v>
      </c>
      <c r="F236" s="68">
        <f t="shared" si="15"/>
        <v>634453817</v>
      </c>
      <c r="G236" s="79">
        <f t="shared" si="16"/>
        <v>1.57616</v>
      </c>
      <c r="H236" s="68">
        <v>1000000</v>
      </c>
      <c r="I236" s="68">
        <f t="shared" si="17"/>
        <v>974154.79188336001</v>
      </c>
      <c r="J236" s="69">
        <v>720.37</v>
      </c>
      <c r="K236" s="68">
        <f t="shared" si="18"/>
        <v>880733</v>
      </c>
      <c r="L236" s="68">
        <f t="shared" si="19"/>
        <v>1388</v>
      </c>
      <c r="M236" s="68"/>
      <c r="N236" s="94">
        <f>Table1061[[#This Row],[Excess Levy Ammount]]-Table1061[[#This Row],[Certified Levy Amount]]</f>
        <v>-25845.208116639988</v>
      </c>
      <c r="O236" s="68"/>
      <c r="P236" s="79"/>
      <c r="Q236" s="69"/>
    </row>
    <row r="237" spans="2:17" ht="16.5">
      <c r="B237" s="66" t="s">
        <v>477</v>
      </c>
      <c r="C237" s="66" t="s">
        <v>945</v>
      </c>
      <c r="D237" s="68">
        <v>44855181</v>
      </c>
      <c r="E237" s="68">
        <v>146523</v>
      </c>
      <c r="F237" s="68">
        <f t="shared" si="15"/>
        <v>45001704</v>
      </c>
      <c r="G237" s="79">
        <f t="shared" si="16"/>
        <v>1.11107</v>
      </c>
      <c r="H237" s="68">
        <v>50000</v>
      </c>
      <c r="I237" s="68">
        <f t="shared" si="17"/>
        <v>49837.202690389997</v>
      </c>
      <c r="J237" s="69">
        <v>440.04</v>
      </c>
      <c r="K237" s="68">
        <f t="shared" si="18"/>
        <v>102267</v>
      </c>
      <c r="L237" s="68">
        <f t="shared" si="19"/>
        <v>114</v>
      </c>
      <c r="M237" s="68"/>
      <c r="N237" s="94">
        <f>Table1061[[#This Row],[Excess Levy Ammount]]-Table1061[[#This Row],[Certified Levy Amount]]</f>
        <v>-162.79730961000314</v>
      </c>
      <c r="O237" s="68"/>
      <c r="P237" s="79"/>
      <c r="Q237" s="69"/>
    </row>
    <row r="238" spans="2:17" ht="16.5">
      <c r="B238" s="66" t="s">
        <v>479</v>
      </c>
      <c r="C238" s="66" t="s">
        <v>946</v>
      </c>
      <c r="D238" s="68">
        <v>158401579</v>
      </c>
      <c r="E238" s="68">
        <v>6634186</v>
      </c>
      <c r="F238" s="68">
        <f t="shared" si="15"/>
        <v>165035765</v>
      </c>
      <c r="G238" s="79">
        <f t="shared" si="16"/>
        <v>0.92101</v>
      </c>
      <c r="H238" s="68">
        <v>152000</v>
      </c>
      <c r="I238" s="68">
        <f t="shared" si="17"/>
        <v>145889.84835213999</v>
      </c>
      <c r="J238" s="69">
        <v>1255.6500000000001</v>
      </c>
      <c r="K238" s="68">
        <f t="shared" si="18"/>
        <v>131435</v>
      </c>
      <c r="L238" s="68">
        <f t="shared" si="19"/>
        <v>121</v>
      </c>
      <c r="M238" s="68"/>
      <c r="N238" s="94">
        <f>Table1061[[#This Row],[Excess Levy Ammount]]-Table1061[[#This Row],[Certified Levy Amount]]</f>
        <v>-6110.1516478600097</v>
      </c>
      <c r="O238" s="68"/>
      <c r="P238" s="79"/>
      <c r="Q238" s="69"/>
    </row>
    <row r="239" spans="2:17" ht="16.5">
      <c r="B239" s="66" t="s">
        <v>481</v>
      </c>
      <c r="C239" s="66" t="s">
        <v>947</v>
      </c>
      <c r="D239" s="68">
        <v>1264168201</v>
      </c>
      <c r="E239" s="68">
        <v>27221862</v>
      </c>
      <c r="F239" s="68">
        <f t="shared" si="15"/>
        <v>1291390063</v>
      </c>
      <c r="G239" s="79">
        <f t="shared" si="16"/>
        <v>1.3458600000000001</v>
      </c>
      <c r="H239" s="68">
        <v>1738024</v>
      </c>
      <c r="I239" s="68">
        <f t="shared" si="17"/>
        <v>1701387.1848086801</v>
      </c>
      <c r="J239" s="69">
        <v>1713.99</v>
      </c>
      <c r="K239" s="68">
        <f t="shared" si="18"/>
        <v>753441</v>
      </c>
      <c r="L239" s="68">
        <f t="shared" si="19"/>
        <v>1014</v>
      </c>
      <c r="M239" s="68"/>
      <c r="N239" s="94">
        <f>Table1061[[#This Row],[Excess Levy Ammount]]-Table1061[[#This Row],[Certified Levy Amount]]</f>
        <v>-36636.815191319911</v>
      </c>
      <c r="O239" s="68"/>
      <c r="P239" s="79"/>
      <c r="Q239" s="69"/>
    </row>
    <row r="240" spans="2:17" ht="16.5">
      <c r="B240" s="66" t="s">
        <v>483</v>
      </c>
      <c r="C240" s="66" t="s">
        <v>948</v>
      </c>
      <c r="D240" s="68">
        <v>462299437</v>
      </c>
      <c r="E240" s="68">
        <v>3617036</v>
      </c>
      <c r="F240" s="68">
        <f t="shared" si="15"/>
        <v>465916473</v>
      </c>
      <c r="G240" s="79">
        <f t="shared" si="16"/>
        <v>0.53657999999999995</v>
      </c>
      <c r="H240" s="68">
        <v>250000</v>
      </c>
      <c r="I240" s="68">
        <f t="shared" si="17"/>
        <v>248059.17082311999</v>
      </c>
      <c r="J240" s="69">
        <v>345.01</v>
      </c>
      <c r="K240" s="68">
        <f t="shared" si="18"/>
        <v>1350443</v>
      </c>
      <c r="L240" s="68">
        <f t="shared" si="19"/>
        <v>725</v>
      </c>
      <c r="M240" s="68"/>
      <c r="N240" s="94">
        <f>Table1061[[#This Row],[Excess Levy Ammount]]-Table1061[[#This Row],[Certified Levy Amount]]</f>
        <v>-1940.8291768800118</v>
      </c>
      <c r="O240" s="68"/>
      <c r="P240" s="79"/>
      <c r="Q240" s="69"/>
    </row>
    <row r="241" spans="2:17" ht="16.5">
      <c r="B241" s="66" t="s">
        <v>485</v>
      </c>
      <c r="C241" s="66" t="s">
        <v>949</v>
      </c>
      <c r="D241" s="68">
        <v>56749847</v>
      </c>
      <c r="E241" s="68">
        <v>3204130</v>
      </c>
      <c r="F241" s="68">
        <f t="shared" si="15"/>
        <v>59953977</v>
      </c>
      <c r="G241" s="79">
        <f t="shared" si="16"/>
        <v>1.5762100000000001</v>
      </c>
      <c r="H241" s="68">
        <v>94500</v>
      </c>
      <c r="I241" s="68">
        <f t="shared" si="17"/>
        <v>89449.618252700006</v>
      </c>
      <c r="J241" s="69">
        <v>91.05</v>
      </c>
      <c r="K241" s="68">
        <f t="shared" si="18"/>
        <v>658473</v>
      </c>
      <c r="L241" s="68">
        <f t="shared" si="19"/>
        <v>1038</v>
      </c>
      <c r="M241" s="68"/>
      <c r="N241" s="94">
        <f>Table1061[[#This Row],[Excess Levy Ammount]]-Table1061[[#This Row],[Certified Levy Amount]]</f>
        <v>-5050.3817472999945</v>
      </c>
      <c r="O241" s="68"/>
      <c r="P241" s="79"/>
      <c r="Q241" s="69"/>
    </row>
    <row r="242" spans="2:17" ht="16.5">
      <c r="B242" s="66" t="s">
        <v>487</v>
      </c>
      <c r="C242" s="66" t="s">
        <v>1036</v>
      </c>
      <c r="D242" s="68">
        <v>62520969</v>
      </c>
      <c r="E242" s="68">
        <v>2200803</v>
      </c>
      <c r="F242" s="68">
        <f t="shared" si="15"/>
        <v>64721772</v>
      </c>
      <c r="G242" s="79">
        <f t="shared" si="16"/>
        <v>0.46351999999999999</v>
      </c>
      <c r="H242" s="68">
        <v>30000</v>
      </c>
      <c r="I242" s="68">
        <f t="shared" si="17"/>
        <v>28979.88379344</v>
      </c>
      <c r="J242" s="69">
        <v>47.23</v>
      </c>
      <c r="K242" s="68">
        <f t="shared" si="18"/>
        <v>1370353</v>
      </c>
      <c r="L242" s="68">
        <f t="shared" si="19"/>
        <v>635</v>
      </c>
      <c r="M242" s="68"/>
      <c r="N242" s="94">
        <f>Table1061[[#This Row],[Excess Levy Ammount]]-Table1061[[#This Row],[Certified Levy Amount]]</f>
        <v>-1020.1162065600001</v>
      </c>
      <c r="O242" s="68"/>
      <c r="P242" s="79"/>
      <c r="Q242" s="69"/>
    </row>
    <row r="243" spans="2:17" ht="16.5">
      <c r="B243" s="66" t="s">
        <v>489</v>
      </c>
      <c r="C243" s="66" t="s">
        <v>1035</v>
      </c>
      <c r="D243" s="68">
        <v>117167938</v>
      </c>
      <c r="E243" s="68">
        <v>7860315</v>
      </c>
      <c r="F243" s="68">
        <f t="shared" si="15"/>
        <v>125028253</v>
      </c>
      <c r="G243" s="79">
        <f t="shared" si="16"/>
        <v>1.39968</v>
      </c>
      <c r="H243" s="68">
        <v>175000</v>
      </c>
      <c r="I243" s="68">
        <f t="shared" si="17"/>
        <v>163998.07430079998</v>
      </c>
      <c r="J243" s="69">
        <v>105.85</v>
      </c>
      <c r="K243" s="68">
        <f t="shared" si="18"/>
        <v>1181183</v>
      </c>
      <c r="L243" s="68">
        <f t="shared" si="19"/>
        <v>1653</v>
      </c>
      <c r="M243" s="68"/>
      <c r="N243" s="94">
        <f>Table1061[[#This Row],[Excess Levy Ammount]]-Table1061[[#This Row],[Certified Levy Amount]]</f>
        <v>-11001.925699200016</v>
      </c>
      <c r="O243" s="68"/>
      <c r="P243" s="79"/>
      <c r="Q243" s="69"/>
    </row>
    <row r="244" spans="2:17" ht="16.5">
      <c r="B244" s="66" t="s">
        <v>491</v>
      </c>
      <c r="C244" s="66" t="s">
        <v>952</v>
      </c>
      <c r="D244" s="68">
        <v>231898088</v>
      </c>
      <c r="E244" s="68">
        <v>9466602</v>
      </c>
      <c r="F244" s="68">
        <f t="shared" si="15"/>
        <v>241364690</v>
      </c>
      <c r="G244" s="79">
        <f t="shared" si="16"/>
        <v>1.4180699999999999</v>
      </c>
      <c r="H244" s="68">
        <v>342273</v>
      </c>
      <c r="I244" s="68">
        <f t="shared" si="17"/>
        <v>328848.69570186001</v>
      </c>
      <c r="J244" s="69">
        <v>437.57</v>
      </c>
      <c r="K244" s="68">
        <f t="shared" si="18"/>
        <v>551602</v>
      </c>
      <c r="L244" s="68">
        <f t="shared" si="19"/>
        <v>782</v>
      </c>
      <c r="M244" s="68"/>
      <c r="N244" s="94">
        <f>Table1061[[#This Row],[Excess Levy Ammount]]-Table1061[[#This Row],[Certified Levy Amount]]</f>
        <v>-13424.304298139992</v>
      </c>
      <c r="O244" s="68"/>
      <c r="P244" s="79"/>
      <c r="Q244" s="69"/>
    </row>
    <row r="245" spans="2:17" ht="16.5">
      <c r="B245" s="66" t="s">
        <v>493</v>
      </c>
      <c r="C245" s="66" t="s">
        <v>953</v>
      </c>
      <c r="D245" s="68">
        <v>229259091</v>
      </c>
      <c r="E245" s="68">
        <v>18923161</v>
      </c>
      <c r="F245" s="68">
        <f t="shared" si="15"/>
        <v>248182252</v>
      </c>
      <c r="G245" s="79">
        <f t="shared" si="16"/>
        <v>1.5109900000000001</v>
      </c>
      <c r="H245" s="68">
        <v>375000</v>
      </c>
      <c r="I245" s="68">
        <f t="shared" si="17"/>
        <v>346407.29296061001</v>
      </c>
      <c r="J245" s="69">
        <v>262.5</v>
      </c>
      <c r="K245" s="68">
        <f t="shared" si="18"/>
        <v>945456</v>
      </c>
      <c r="L245" s="68">
        <f t="shared" si="19"/>
        <v>1429</v>
      </c>
      <c r="M245" s="68"/>
      <c r="N245" s="94">
        <f>Table1061[[#This Row],[Excess Levy Ammount]]-Table1061[[#This Row],[Certified Levy Amount]]</f>
        <v>-28592.707039389992</v>
      </c>
      <c r="O245" s="68"/>
      <c r="P245" s="79"/>
      <c r="Q245" s="69"/>
    </row>
    <row r="246" spans="2:17" ht="16.5">
      <c r="B246" s="66" t="s">
        <v>495</v>
      </c>
      <c r="C246" s="66" t="s">
        <v>954</v>
      </c>
      <c r="D246" s="68">
        <v>676524457</v>
      </c>
      <c r="E246" s="68">
        <v>10421143</v>
      </c>
      <c r="F246" s="68">
        <f t="shared" si="15"/>
        <v>686945600</v>
      </c>
      <c r="G246" s="79">
        <f t="shared" si="16"/>
        <v>1.4051199999999999</v>
      </c>
      <c r="H246" s="68">
        <v>965242</v>
      </c>
      <c r="I246" s="68">
        <f t="shared" si="17"/>
        <v>950599.04354783997</v>
      </c>
      <c r="J246" s="69">
        <v>1035.19</v>
      </c>
      <c r="K246" s="68">
        <f t="shared" si="18"/>
        <v>663594</v>
      </c>
      <c r="L246" s="68">
        <f t="shared" si="19"/>
        <v>932</v>
      </c>
      <c r="M246" s="68"/>
      <c r="N246" s="94">
        <f>Table1061[[#This Row],[Excess Levy Ammount]]-Table1061[[#This Row],[Certified Levy Amount]]</f>
        <v>-14642.956452160026</v>
      </c>
      <c r="O246" s="68"/>
      <c r="P246" s="79"/>
      <c r="Q246" s="69"/>
    </row>
    <row r="247" spans="2:17" ht="16.5">
      <c r="B247" s="66" t="s">
        <v>497</v>
      </c>
      <c r="C247" s="66" t="s">
        <v>958</v>
      </c>
      <c r="D247" s="68">
        <v>4713114856</v>
      </c>
      <c r="E247" s="68">
        <v>40114910</v>
      </c>
      <c r="F247" s="68">
        <f t="shared" si="15"/>
        <v>4753229766</v>
      </c>
      <c r="G247" s="79">
        <f t="shared" si="16"/>
        <v>2.3021400000000001</v>
      </c>
      <c r="H247" s="68">
        <v>10942599</v>
      </c>
      <c r="I247" s="68">
        <f t="shared" si="17"/>
        <v>10850248.861092599</v>
      </c>
      <c r="J247" s="69">
        <v>5705.5</v>
      </c>
      <c r="K247" s="68">
        <f t="shared" si="18"/>
        <v>833096</v>
      </c>
      <c r="L247" s="68">
        <f t="shared" si="19"/>
        <v>1918</v>
      </c>
      <c r="M247" s="68"/>
      <c r="N247" s="94">
        <f>Table1061[[#This Row],[Excess Levy Ammount]]-Table1061[[#This Row],[Certified Levy Amount]]</f>
        <v>-92350.138907400891</v>
      </c>
      <c r="O247" s="68"/>
      <c r="P247" s="79"/>
      <c r="Q247" s="69"/>
    </row>
    <row r="248" spans="2:17" ht="16.5">
      <c r="B248" s="66" t="s">
        <v>499</v>
      </c>
      <c r="C248" s="66" t="s">
        <v>959</v>
      </c>
      <c r="D248" s="68">
        <v>17606657715</v>
      </c>
      <c r="E248" s="68">
        <v>1476252</v>
      </c>
      <c r="F248" s="68">
        <f t="shared" si="15"/>
        <v>17608133967</v>
      </c>
      <c r="G248" s="79">
        <f t="shared" si="16"/>
        <v>2.3909799999999999</v>
      </c>
      <c r="H248" s="68">
        <v>42100696</v>
      </c>
      <c r="I248" s="68">
        <f t="shared" si="17"/>
        <v>42097166.310993038</v>
      </c>
      <c r="J248" s="69">
        <v>15248.77</v>
      </c>
      <c r="K248" s="68">
        <f t="shared" si="18"/>
        <v>1154725</v>
      </c>
      <c r="L248" s="68">
        <f t="shared" si="19"/>
        <v>2761</v>
      </c>
      <c r="M248" s="68"/>
      <c r="N248" s="94">
        <f>Table1061[[#This Row],[Excess Levy Ammount]]-Table1061[[#This Row],[Certified Levy Amount]]</f>
        <v>-3529.6890069618821</v>
      </c>
      <c r="O248" s="68"/>
      <c r="P248" s="79"/>
      <c r="Q248" s="69"/>
    </row>
    <row r="249" spans="2:17" ht="16.5">
      <c r="B249" s="66" t="s">
        <v>501</v>
      </c>
      <c r="C249" s="66" t="s">
        <v>960</v>
      </c>
      <c r="D249" s="68">
        <v>7445127262</v>
      </c>
      <c r="E249" s="68">
        <v>16696222</v>
      </c>
      <c r="F249" s="68">
        <f t="shared" si="15"/>
        <v>7461823484</v>
      </c>
      <c r="G249" s="79">
        <f t="shared" si="16"/>
        <v>2.43546</v>
      </c>
      <c r="H249" s="68">
        <v>18172977</v>
      </c>
      <c r="I249" s="68">
        <f t="shared" si="17"/>
        <v>18132314.019167881</v>
      </c>
      <c r="J249" s="69">
        <v>6775.33</v>
      </c>
      <c r="K249" s="68">
        <f t="shared" si="18"/>
        <v>1101323</v>
      </c>
      <c r="L249" s="68">
        <f t="shared" si="19"/>
        <v>2682</v>
      </c>
      <c r="M249" s="68"/>
      <c r="N249" s="94">
        <f>Table1061[[#This Row],[Excess Levy Ammount]]-Table1061[[#This Row],[Certified Levy Amount]]</f>
        <v>-40662.980832118541</v>
      </c>
      <c r="O249" s="68"/>
      <c r="P249" s="79"/>
      <c r="Q249" s="69"/>
    </row>
    <row r="250" spans="2:17" ht="16.5">
      <c r="B250" s="66" t="s">
        <v>503</v>
      </c>
      <c r="C250" s="66" t="s">
        <v>961</v>
      </c>
      <c r="D250" s="68">
        <v>12193201234</v>
      </c>
      <c r="E250" s="68">
        <v>11582338</v>
      </c>
      <c r="F250" s="68">
        <f t="shared" si="15"/>
        <v>12204783572</v>
      </c>
      <c r="G250" s="79">
        <f t="shared" si="16"/>
        <v>2.2203400000000002</v>
      </c>
      <c r="H250" s="68">
        <v>27098729</v>
      </c>
      <c r="I250" s="68">
        <f t="shared" si="17"/>
        <v>27073012.27164508</v>
      </c>
      <c r="J250" s="69">
        <v>9819.27</v>
      </c>
      <c r="K250" s="68">
        <f t="shared" si="18"/>
        <v>1242942</v>
      </c>
      <c r="L250" s="68">
        <f t="shared" si="19"/>
        <v>2760</v>
      </c>
      <c r="M250" s="68"/>
      <c r="N250" s="94">
        <f>Table1061[[#This Row],[Excess Levy Ammount]]-Table1061[[#This Row],[Certified Levy Amount]]</f>
        <v>-25716.728354919702</v>
      </c>
      <c r="O250" s="68"/>
      <c r="P250" s="79"/>
      <c r="Q250" s="69"/>
    </row>
    <row r="251" spans="2:17" ht="16.5">
      <c r="B251" s="66" t="s">
        <v>505</v>
      </c>
      <c r="C251" s="66" t="s">
        <v>962</v>
      </c>
      <c r="D251" s="68">
        <v>812055499</v>
      </c>
      <c r="E251" s="68">
        <v>11066428</v>
      </c>
      <c r="F251" s="68">
        <f t="shared" si="15"/>
        <v>823121927</v>
      </c>
      <c r="G251" s="79">
        <f t="shared" si="16"/>
        <v>2.28335</v>
      </c>
      <c r="H251" s="68">
        <v>1879475</v>
      </c>
      <c r="I251" s="68">
        <f t="shared" si="17"/>
        <v>1854206.4716262</v>
      </c>
      <c r="J251" s="69">
        <v>887.07</v>
      </c>
      <c r="K251" s="68">
        <f t="shared" si="18"/>
        <v>927911</v>
      </c>
      <c r="L251" s="68">
        <f t="shared" si="19"/>
        <v>2119</v>
      </c>
      <c r="M251" s="68"/>
      <c r="N251" s="94">
        <f>Table1061[[#This Row],[Excess Levy Ammount]]-Table1061[[#This Row],[Certified Levy Amount]]</f>
        <v>-25268.528373799985</v>
      </c>
      <c r="O251" s="68"/>
      <c r="P251" s="79"/>
      <c r="Q251" s="69"/>
    </row>
    <row r="252" spans="2:17" ht="16.5">
      <c r="B252" s="66" t="s">
        <v>507</v>
      </c>
      <c r="C252" s="66" t="s">
        <v>963</v>
      </c>
      <c r="D252" s="68">
        <v>1606144567</v>
      </c>
      <c r="E252" s="68">
        <v>5980081</v>
      </c>
      <c r="F252" s="68">
        <f t="shared" si="15"/>
        <v>1612124648</v>
      </c>
      <c r="G252" s="79">
        <f t="shared" si="16"/>
        <v>1.43269</v>
      </c>
      <c r="H252" s="68">
        <v>2309671</v>
      </c>
      <c r="I252" s="68">
        <f t="shared" si="17"/>
        <v>2301103.3977521099</v>
      </c>
      <c r="J252" s="69">
        <v>842.46</v>
      </c>
      <c r="K252" s="68">
        <f t="shared" si="18"/>
        <v>1913592</v>
      </c>
      <c r="L252" s="68">
        <f t="shared" si="19"/>
        <v>2742</v>
      </c>
      <c r="M252" s="68"/>
      <c r="N252" s="94">
        <f>Table1061[[#This Row],[Excess Levy Ammount]]-Table1061[[#This Row],[Certified Levy Amount]]</f>
        <v>-8567.602247890085</v>
      </c>
      <c r="O252" s="68"/>
      <c r="P252" s="79"/>
      <c r="Q252" s="69"/>
    </row>
    <row r="253" spans="2:17" ht="16.5">
      <c r="B253" s="66" t="s">
        <v>509</v>
      </c>
      <c r="C253" s="66" t="s">
        <v>964</v>
      </c>
      <c r="D253" s="68">
        <v>1626911711</v>
      </c>
      <c r="E253" s="68">
        <v>21951930</v>
      </c>
      <c r="F253" s="68">
        <f t="shared" si="15"/>
        <v>1648863641</v>
      </c>
      <c r="G253" s="79">
        <f t="shared" si="16"/>
        <v>2.4898699999999998</v>
      </c>
      <c r="H253" s="68">
        <v>4105452</v>
      </c>
      <c r="I253" s="68">
        <f t="shared" si="17"/>
        <v>4050794.5480509</v>
      </c>
      <c r="J253" s="69">
        <v>2181.62</v>
      </c>
      <c r="K253" s="68">
        <f t="shared" si="18"/>
        <v>755798</v>
      </c>
      <c r="L253" s="68">
        <f t="shared" si="19"/>
        <v>1882</v>
      </c>
      <c r="M253" s="68"/>
      <c r="N253" s="94">
        <f>Table1061[[#This Row],[Excess Levy Ammount]]-Table1061[[#This Row],[Certified Levy Amount]]</f>
        <v>-54657.45194910001</v>
      </c>
      <c r="O253" s="68"/>
      <c r="P253" s="79"/>
      <c r="Q253" s="69"/>
    </row>
    <row r="254" spans="2:17" ht="16.5">
      <c r="B254" s="66" t="s">
        <v>511</v>
      </c>
      <c r="C254" s="66" t="s">
        <v>965</v>
      </c>
      <c r="D254" s="68">
        <v>1472787093</v>
      </c>
      <c r="E254" s="68">
        <v>22290103</v>
      </c>
      <c r="F254" s="68">
        <f t="shared" si="15"/>
        <v>1495077196</v>
      </c>
      <c r="G254" s="79">
        <f t="shared" si="16"/>
        <v>2.36456</v>
      </c>
      <c r="H254" s="68">
        <v>3535196</v>
      </c>
      <c r="I254" s="68">
        <f t="shared" si="17"/>
        <v>3482489.71405032</v>
      </c>
      <c r="J254" s="69">
        <v>1306.9000000000001</v>
      </c>
      <c r="K254" s="68">
        <f t="shared" si="18"/>
        <v>1143987</v>
      </c>
      <c r="L254" s="68">
        <f t="shared" si="19"/>
        <v>2705</v>
      </c>
      <c r="M254" s="68"/>
      <c r="N254" s="94">
        <f>Table1061[[#This Row],[Excess Levy Ammount]]-Table1061[[#This Row],[Certified Levy Amount]]</f>
        <v>-52706.285949680023</v>
      </c>
      <c r="O254" s="68"/>
      <c r="P254" s="79"/>
      <c r="Q254" s="69"/>
    </row>
    <row r="255" spans="2:17" ht="16.5">
      <c r="B255" s="66" t="s">
        <v>513</v>
      </c>
      <c r="C255" s="66" t="s">
        <v>969</v>
      </c>
      <c r="D255" s="68">
        <v>547232714</v>
      </c>
      <c r="E255" s="68">
        <v>33511486</v>
      </c>
      <c r="F255" s="68">
        <f t="shared" si="15"/>
        <v>580744200</v>
      </c>
      <c r="G255" s="79">
        <f t="shared" si="16"/>
        <v>1.7167600000000001</v>
      </c>
      <c r="H255" s="68">
        <v>997000</v>
      </c>
      <c r="I255" s="68">
        <f t="shared" si="17"/>
        <v>939468.82129463996</v>
      </c>
      <c r="J255" s="69">
        <v>505.21</v>
      </c>
      <c r="K255" s="68">
        <f t="shared" si="18"/>
        <v>1149511</v>
      </c>
      <c r="L255" s="68">
        <f t="shared" si="19"/>
        <v>1973</v>
      </c>
      <c r="M255" s="68"/>
      <c r="N255" s="94">
        <f>Table1061[[#This Row],[Excess Levy Ammount]]-Table1061[[#This Row],[Certified Levy Amount]]</f>
        <v>-57531.178705360042</v>
      </c>
      <c r="O255" s="68"/>
      <c r="P255" s="79"/>
      <c r="Q255" s="69"/>
    </row>
    <row r="256" spans="2:17" ht="16.5">
      <c r="B256" s="66" t="s">
        <v>515</v>
      </c>
      <c r="C256" s="66" t="s">
        <v>973</v>
      </c>
      <c r="D256" s="68">
        <v>103230993</v>
      </c>
      <c r="E256" s="68">
        <v>103965</v>
      </c>
      <c r="F256" s="68">
        <f t="shared" si="15"/>
        <v>103334958</v>
      </c>
      <c r="G256" s="79">
        <f t="shared" si="16"/>
        <v>1.32996</v>
      </c>
      <c r="H256" s="68">
        <v>137431</v>
      </c>
      <c r="I256" s="68">
        <f t="shared" si="17"/>
        <v>137292.73070859999</v>
      </c>
      <c r="J256" s="69">
        <v>48.9</v>
      </c>
      <c r="K256" s="68">
        <f t="shared" si="18"/>
        <v>2113189</v>
      </c>
      <c r="L256" s="68">
        <f t="shared" si="19"/>
        <v>2810</v>
      </c>
      <c r="M256" s="68"/>
      <c r="N256" s="94">
        <f>Table1061[[#This Row],[Excess Levy Ammount]]-Table1061[[#This Row],[Certified Levy Amount]]</f>
        <v>-138.26929140000721</v>
      </c>
      <c r="O256" s="68"/>
      <c r="P256" s="79"/>
      <c r="Q256" s="69"/>
    </row>
    <row r="257" spans="2:17" ht="16.5">
      <c r="B257" s="66" t="s">
        <v>517</v>
      </c>
      <c r="C257" s="66" t="s">
        <v>974</v>
      </c>
      <c r="D257" s="68">
        <v>4476637924</v>
      </c>
      <c r="E257" s="68">
        <v>103605</v>
      </c>
      <c r="F257" s="68">
        <f t="shared" si="15"/>
        <v>4476741529</v>
      </c>
      <c r="G257" s="79">
        <f t="shared" si="16"/>
        <v>2.52095</v>
      </c>
      <c r="H257" s="68">
        <v>11285662</v>
      </c>
      <c r="I257" s="68">
        <f t="shared" si="17"/>
        <v>11285400.816975251</v>
      </c>
      <c r="J257" s="69">
        <v>5668.71</v>
      </c>
      <c r="K257" s="68">
        <f t="shared" si="18"/>
        <v>789728</v>
      </c>
      <c r="L257" s="68">
        <f t="shared" si="19"/>
        <v>1991</v>
      </c>
      <c r="M257" s="68"/>
      <c r="N257" s="94">
        <f>Table1061[[#This Row],[Excess Levy Ammount]]-Table1061[[#This Row],[Certified Levy Amount]]</f>
        <v>-261.18302474915981</v>
      </c>
      <c r="O257" s="68"/>
      <c r="P257" s="79"/>
      <c r="Q257" s="69"/>
    </row>
    <row r="258" spans="2:17" ht="16.5">
      <c r="B258" s="66" t="s">
        <v>519</v>
      </c>
      <c r="C258" s="66" t="s">
        <v>975</v>
      </c>
      <c r="D258" s="68">
        <v>1481514030</v>
      </c>
      <c r="E258" s="68">
        <v>0</v>
      </c>
      <c r="F258" s="68">
        <f t="shared" si="15"/>
        <v>1481514030</v>
      </c>
      <c r="G258" s="79">
        <f t="shared" si="16"/>
        <v>1.8562099999999999</v>
      </c>
      <c r="H258" s="68">
        <v>2750000</v>
      </c>
      <c r="I258" s="68">
        <f t="shared" si="17"/>
        <v>2750000</v>
      </c>
      <c r="J258" s="69">
        <v>1590.29</v>
      </c>
      <c r="K258" s="68">
        <f t="shared" si="18"/>
        <v>931600</v>
      </c>
      <c r="L258" s="68">
        <f t="shared" si="19"/>
        <v>1729</v>
      </c>
      <c r="M258" s="68"/>
      <c r="N258" s="94">
        <f>Table1061[[#This Row],[Excess Levy Ammount]]-Table1061[[#This Row],[Certified Levy Amount]]</f>
        <v>0</v>
      </c>
      <c r="O258" s="68"/>
      <c r="P258" s="79"/>
      <c r="Q258" s="69"/>
    </row>
    <row r="259" spans="2:17" ht="16.5">
      <c r="B259" s="66" t="s">
        <v>521</v>
      </c>
      <c r="C259" s="66" t="s">
        <v>976</v>
      </c>
      <c r="D259" s="68">
        <v>278833641</v>
      </c>
      <c r="E259" s="68">
        <v>0</v>
      </c>
      <c r="F259" s="68">
        <f t="shared" ref="F259:F297" si="20">D259+E259</f>
        <v>278833641</v>
      </c>
      <c r="G259" s="79">
        <f t="shared" ref="G259:G297" si="21">ROUND((H259/F259)*1000,5)</f>
        <v>2.6358600000000001</v>
      </c>
      <c r="H259" s="68">
        <v>734966</v>
      </c>
      <c r="I259" s="68">
        <f t="shared" ref="I259:I296" si="22">H259-(E259*G259)/1000</f>
        <v>734966</v>
      </c>
      <c r="J259" s="69">
        <v>220</v>
      </c>
      <c r="K259" s="68">
        <f t="shared" ref="K259:K299" si="23">ROUND(F259/J259,0)</f>
        <v>1267426</v>
      </c>
      <c r="L259" s="68">
        <f t="shared" ref="L259:L299" si="24">ROUND(H259/J259,0)</f>
        <v>3341</v>
      </c>
      <c r="M259" s="68"/>
      <c r="N259" s="94">
        <f>Table1061[[#This Row],[Excess Levy Ammount]]-Table1061[[#This Row],[Certified Levy Amount]]</f>
        <v>0</v>
      </c>
      <c r="O259" s="68"/>
      <c r="P259" s="79"/>
      <c r="Q259" s="69"/>
    </row>
    <row r="260" spans="2:17" ht="16.5">
      <c r="B260" s="66" t="s">
        <v>523</v>
      </c>
      <c r="C260" s="66" t="s">
        <v>1035</v>
      </c>
      <c r="D260" s="68">
        <v>1025644337</v>
      </c>
      <c r="E260" s="68">
        <v>0</v>
      </c>
      <c r="F260" s="68">
        <f t="shared" si="20"/>
        <v>1025644337</v>
      </c>
      <c r="G260" s="79">
        <f t="shared" si="21"/>
        <v>1.9563999999999999</v>
      </c>
      <c r="H260" s="68">
        <v>2006571</v>
      </c>
      <c r="I260" s="68">
        <f t="shared" si="22"/>
        <v>2006571</v>
      </c>
      <c r="J260" s="69">
        <v>753.39</v>
      </c>
      <c r="K260" s="68">
        <f t="shared" si="23"/>
        <v>1361372</v>
      </c>
      <c r="L260" s="68">
        <f t="shared" si="24"/>
        <v>2663</v>
      </c>
      <c r="M260" s="68"/>
      <c r="N260" s="94">
        <f>Table1061[[#This Row],[Excess Levy Ammount]]-Table1061[[#This Row],[Certified Levy Amount]]</f>
        <v>0</v>
      </c>
      <c r="O260" s="68"/>
      <c r="P260" s="79"/>
      <c r="Q260" s="69"/>
    </row>
    <row r="261" spans="2:17" ht="16.5">
      <c r="B261" s="66" t="s">
        <v>525</v>
      </c>
      <c r="C261" s="66" t="s">
        <v>978</v>
      </c>
      <c r="D261" s="68">
        <v>200873976</v>
      </c>
      <c r="E261" s="68">
        <v>185990</v>
      </c>
      <c r="F261" s="68">
        <f t="shared" si="20"/>
        <v>201059966</v>
      </c>
      <c r="G261" s="79">
        <f t="shared" si="21"/>
        <v>3.1857899999999999</v>
      </c>
      <c r="H261" s="68">
        <v>640535</v>
      </c>
      <c r="I261" s="68">
        <f t="shared" si="22"/>
        <v>639942.47491790005</v>
      </c>
      <c r="J261" s="69">
        <v>264.60000000000002</v>
      </c>
      <c r="K261" s="68">
        <f t="shared" si="23"/>
        <v>759864</v>
      </c>
      <c r="L261" s="68">
        <f t="shared" si="24"/>
        <v>2421</v>
      </c>
      <c r="M261" s="68"/>
      <c r="N261" s="94">
        <f>Table1061[[#This Row],[Excess Levy Ammount]]-Table1061[[#This Row],[Certified Levy Amount]]</f>
        <v>-592.52508209994994</v>
      </c>
      <c r="O261" s="68"/>
      <c r="P261" s="79"/>
      <c r="Q261" s="69"/>
    </row>
    <row r="262" spans="2:17" ht="16.5">
      <c r="B262" s="66" t="s">
        <v>527</v>
      </c>
      <c r="C262" s="66" t="s">
        <v>979</v>
      </c>
      <c r="D262" s="68">
        <v>440962745</v>
      </c>
      <c r="E262" s="68">
        <v>0</v>
      </c>
      <c r="F262" s="68">
        <f t="shared" si="20"/>
        <v>440962745</v>
      </c>
      <c r="G262" s="79">
        <f t="shared" si="21"/>
        <v>1.5194000000000001</v>
      </c>
      <c r="H262" s="68">
        <v>670000</v>
      </c>
      <c r="I262" s="68">
        <f t="shared" si="22"/>
        <v>670000</v>
      </c>
      <c r="J262" s="69">
        <v>247.38</v>
      </c>
      <c r="K262" s="68">
        <f t="shared" si="23"/>
        <v>1782532</v>
      </c>
      <c r="L262" s="68">
        <f t="shared" si="24"/>
        <v>2708</v>
      </c>
      <c r="M262" s="68"/>
      <c r="N262" s="94">
        <f>Table1061[[#This Row],[Excess Levy Ammount]]-Table1061[[#This Row],[Certified Levy Amount]]</f>
        <v>0</v>
      </c>
      <c r="O262" s="68"/>
      <c r="P262" s="79"/>
      <c r="Q262" s="69"/>
    </row>
    <row r="263" spans="2:17" ht="16.5">
      <c r="B263" s="66" t="s">
        <v>529</v>
      </c>
      <c r="C263" s="66" t="s">
        <v>983</v>
      </c>
      <c r="D263" s="68">
        <v>21176252312</v>
      </c>
      <c r="E263" s="68">
        <v>3341165</v>
      </c>
      <c r="F263" s="68">
        <f t="shared" si="20"/>
        <v>21179593477</v>
      </c>
      <c r="G263" s="79">
        <f t="shared" si="21"/>
        <v>1.5108900000000001</v>
      </c>
      <c r="H263" s="68">
        <v>32000000</v>
      </c>
      <c r="I263" s="68">
        <f t="shared" si="22"/>
        <v>31994951.867213149</v>
      </c>
      <c r="J263" s="69">
        <v>11568.36</v>
      </c>
      <c r="K263" s="68">
        <f t="shared" si="23"/>
        <v>1830821</v>
      </c>
      <c r="L263" s="68">
        <f t="shared" si="24"/>
        <v>2766</v>
      </c>
      <c r="M263" s="68"/>
      <c r="N263" s="94">
        <f>Table1061[[#This Row],[Excess Levy Ammount]]-Table1061[[#This Row],[Certified Levy Amount]]</f>
        <v>-5048.1327868513763</v>
      </c>
      <c r="O263" s="68"/>
      <c r="P263" s="79"/>
      <c r="Q263" s="69"/>
    </row>
    <row r="264" spans="2:17" ht="16.5">
      <c r="B264" s="66" t="s">
        <v>531</v>
      </c>
      <c r="C264" s="66" t="s">
        <v>984</v>
      </c>
      <c r="D264" s="68">
        <v>6517618494</v>
      </c>
      <c r="E264" s="68">
        <v>569485</v>
      </c>
      <c r="F264" s="68">
        <f t="shared" si="20"/>
        <v>6518187979</v>
      </c>
      <c r="G264" s="79">
        <f t="shared" si="21"/>
        <v>1.3221000000000001</v>
      </c>
      <c r="H264" s="68">
        <v>8617676</v>
      </c>
      <c r="I264" s="68">
        <f t="shared" si="22"/>
        <v>8616923.0838814992</v>
      </c>
      <c r="J264" s="69">
        <v>4695.95</v>
      </c>
      <c r="K264" s="68">
        <f t="shared" si="23"/>
        <v>1388045</v>
      </c>
      <c r="L264" s="68">
        <f t="shared" si="24"/>
        <v>1835</v>
      </c>
      <c r="M264" s="68"/>
      <c r="N264" s="94">
        <f>Table1061[[#This Row],[Excess Levy Ammount]]-Table1061[[#This Row],[Certified Levy Amount]]</f>
        <v>-752.91611850075424</v>
      </c>
      <c r="O264" s="68"/>
      <c r="P264" s="79"/>
      <c r="Q264" s="69"/>
    </row>
    <row r="265" spans="2:17" ht="16.5">
      <c r="B265" s="66" t="s">
        <v>533</v>
      </c>
      <c r="C265" s="66" t="s">
        <v>985</v>
      </c>
      <c r="D265" s="68">
        <v>5388092882</v>
      </c>
      <c r="E265" s="68">
        <v>238446</v>
      </c>
      <c r="F265" s="68">
        <f t="shared" si="20"/>
        <v>5388331328</v>
      </c>
      <c r="G265" s="79">
        <f t="shared" si="21"/>
        <v>1.1289199999999999</v>
      </c>
      <c r="H265" s="68">
        <v>6082990</v>
      </c>
      <c r="I265" s="68">
        <f t="shared" si="22"/>
        <v>6082720.8135416796</v>
      </c>
      <c r="J265" s="69">
        <v>2218.79</v>
      </c>
      <c r="K265" s="68">
        <f t="shared" si="23"/>
        <v>2428500</v>
      </c>
      <c r="L265" s="68">
        <f t="shared" si="24"/>
        <v>2742</v>
      </c>
      <c r="M265" s="68"/>
      <c r="N265" s="94">
        <f>Table1061[[#This Row],[Excess Levy Ammount]]-Table1061[[#This Row],[Certified Levy Amount]]</f>
        <v>-269.18645832035691</v>
      </c>
      <c r="O265" s="68"/>
      <c r="P265" s="79"/>
      <c r="Q265" s="69"/>
    </row>
    <row r="266" spans="2:17" ht="16.5">
      <c r="B266" s="66" t="s">
        <v>535</v>
      </c>
      <c r="C266" s="66" t="s">
        <v>986</v>
      </c>
      <c r="D266" s="68">
        <v>3647086480</v>
      </c>
      <c r="E266" s="68">
        <v>169504</v>
      </c>
      <c r="F266" s="68">
        <f t="shared" si="20"/>
        <v>3647255984</v>
      </c>
      <c r="G266" s="79">
        <f t="shared" si="21"/>
        <v>1.9740899999999999</v>
      </c>
      <c r="H266" s="68">
        <v>7200000</v>
      </c>
      <c r="I266" s="68">
        <f t="shared" si="22"/>
        <v>7199665.3838486401</v>
      </c>
      <c r="J266" s="69">
        <v>3464.95</v>
      </c>
      <c r="K266" s="68">
        <f t="shared" si="23"/>
        <v>1052614</v>
      </c>
      <c r="L266" s="68">
        <f t="shared" si="24"/>
        <v>2078</v>
      </c>
      <c r="M266" s="68"/>
      <c r="N266" s="94">
        <f>Table1061[[#This Row],[Excess Levy Ammount]]-Table1061[[#This Row],[Certified Levy Amount]]</f>
        <v>-334.61615135986358</v>
      </c>
      <c r="O266" s="68"/>
      <c r="P266" s="79"/>
      <c r="Q266" s="69"/>
    </row>
    <row r="267" spans="2:17" ht="16.5">
      <c r="B267" s="66" t="s">
        <v>537</v>
      </c>
      <c r="C267" s="66" t="s">
        <v>987</v>
      </c>
      <c r="D267" s="68">
        <v>1839393791</v>
      </c>
      <c r="E267" s="68">
        <v>100191</v>
      </c>
      <c r="F267" s="68">
        <f t="shared" si="20"/>
        <v>1839493982</v>
      </c>
      <c r="G267" s="79">
        <f t="shared" si="21"/>
        <v>2.32084</v>
      </c>
      <c r="H267" s="68">
        <v>4269167</v>
      </c>
      <c r="I267" s="68">
        <f t="shared" si="22"/>
        <v>4268934.4727195604</v>
      </c>
      <c r="J267" s="69">
        <v>1795.34</v>
      </c>
      <c r="K267" s="68">
        <f t="shared" si="23"/>
        <v>1024594</v>
      </c>
      <c r="L267" s="68">
        <f t="shared" si="24"/>
        <v>2378</v>
      </c>
      <c r="M267" s="68"/>
      <c r="N267" s="94">
        <f>Table1061[[#This Row],[Excess Levy Ammount]]-Table1061[[#This Row],[Certified Levy Amount]]</f>
        <v>-232.5272804396227</v>
      </c>
      <c r="O267" s="68"/>
      <c r="P267" s="79"/>
      <c r="Q267" s="69"/>
    </row>
    <row r="268" spans="2:17" ht="16.5">
      <c r="B268" s="66" t="s">
        <v>539</v>
      </c>
      <c r="C268" s="66" t="s">
        <v>988</v>
      </c>
      <c r="D268" s="68">
        <v>1469859656</v>
      </c>
      <c r="E268" s="68">
        <v>3236060</v>
      </c>
      <c r="F268" s="68">
        <f t="shared" si="20"/>
        <v>1473095716</v>
      </c>
      <c r="G268" s="79">
        <f t="shared" si="21"/>
        <v>1.62134</v>
      </c>
      <c r="H268" s="68">
        <v>2388385</v>
      </c>
      <c r="I268" s="68">
        <f t="shared" si="22"/>
        <v>2383138.2464796002</v>
      </c>
      <c r="J268" s="69">
        <v>1890.51</v>
      </c>
      <c r="K268" s="68">
        <f t="shared" si="23"/>
        <v>779205</v>
      </c>
      <c r="L268" s="68">
        <f t="shared" si="24"/>
        <v>1263</v>
      </c>
      <c r="M268" s="68"/>
      <c r="N268" s="94">
        <f>Table1061[[#This Row],[Excess Levy Ammount]]-Table1061[[#This Row],[Certified Levy Amount]]</f>
        <v>-5246.7535203997977</v>
      </c>
      <c r="O268" s="68"/>
      <c r="P268" s="79"/>
      <c r="Q268" s="69"/>
    </row>
    <row r="269" spans="2:17" ht="16.5">
      <c r="B269" s="66" t="s">
        <v>541</v>
      </c>
      <c r="C269" s="66" t="s">
        <v>989</v>
      </c>
      <c r="D269" s="68">
        <v>2539298580</v>
      </c>
      <c r="E269" s="68">
        <v>12059935</v>
      </c>
      <c r="F269" s="68">
        <f t="shared" si="20"/>
        <v>2551358515</v>
      </c>
      <c r="G269" s="79">
        <f t="shared" si="21"/>
        <v>1.9202999999999999</v>
      </c>
      <c r="H269" s="68">
        <v>4899368</v>
      </c>
      <c r="I269" s="68">
        <f t="shared" si="22"/>
        <v>4876209.3068195004</v>
      </c>
      <c r="J269" s="69">
        <v>1787.06</v>
      </c>
      <c r="K269" s="68">
        <f t="shared" si="23"/>
        <v>1427685</v>
      </c>
      <c r="L269" s="68">
        <f t="shared" si="24"/>
        <v>2742</v>
      </c>
      <c r="M269" s="68"/>
      <c r="N269" s="94">
        <f>Table1061[[#This Row],[Excess Levy Ammount]]-Table1061[[#This Row],[Certified Levy Amount]]</f>
        <v>-23158.693180499598</v>
      </c>
      <c r="O269" s="68"/>
      <c r="P269" s="79"/>
      <c r="Q269" s="69"/>
    </row>
    <row r="270" spans="2:17" ht="16.5">
      <c r="B270" s="66" t="s">
        <v>543</v>
      </c>
      <c r="C270" s="66" t="s">
        <v>1034</v>
      </c>
      <c r="D270" s="68">
        <v>243056904</v>
      </c>
      <c r="E270" s="68">
        <v>0</v>
      </c>
      <c r="F270" s="68">
        <f t="shared" si="20"/>
        <v>243056904</v>
      </c>
      <c r="G270" s="79">
        <f t="shared" si="21"/>
        <v>0.91224000000000005</v>
      </c>
      <c r="H270" s="68">
        <v>221727</v>
      </c>
      <c r="I270" s="68">
        <f t="shared" si="22"/>
        <v>221727</v>
      </c>
      <c r="J270" s="69">
        <v>83.77</v>
      </c>
      <c r="K270" s="68">
        <f t="shared" si="23"/>
        <v>2901479</v>
      </c>
      <c r="L270" s="68">
        <f t="shared" si="24"/>
        <v>2647</v>
      </c>
      <c r="M270" s="68"/>
      <c r="N270" s="94">
        <f>Table1061[[#This Row],[Excess Levy Ammount]]-Table1061[[#This Row],[Certified Levy Amount]]</f>
        <v>0</v>
      </c>
      <c r="O270" s="68"/>
      <c r="P270" s="79"/>
      <c r="Q270" s="69"/>
    </row>
    <row r="271" spans="2:17" ht="16.5">
      <c r="B271" s="66" t="s">
        <v>545</v>
      </c>
      <c r="C271" s="66" t="s">
        <v>994</v>
      </c>
      <c r="D271" s="68">
        <v>50598221</v>
      </c>
      <c r="E271" s="68">
        <v>0</v>
      </c>
      <c r="F271" s="68">
        <f t="shared" si="20"/>
        <v>50598221</v>
      </c>
      <c r="G271" s="79">
        <f t="shared" si="21"/>
        <v>2.5692599999999999</v>
      </c>
      <c r="H271" s="68">
        <v>130000</v>
      </c>
      <c r="I271" s="68">
        <f t="shared" si="22"/>
        <v>130000</v>
      </c>
      <c r="J271" s="69">
        <v>52.02</v>
      </c>
      <c r="K271" s="68">
        <f t="shared" si="23"/>
        <v>972669</v>
      </c>
      <c r="L271" s="68">
        <f t="shared" si="24"/>
        <v>2499</v>
      </c>
      <c r="M271" s="68"/>
      <c r="N271" s="94">
        <f>Table1061[[#This Row],[Excess Levy Ammount]]-Table1061[[#This Row],[Certified Levy Amount]]</f>
        <v>0</v>
      </c>
      <c r="O271" s="68"/>
      <c r="P271" s="79"/>
      <c r="Q271" s="69"/>
    </row>
    <row r="272" spans="2:17" ht="16.5">
      <c r="B272" s="66" t="s">
        <v>547</v>
      </c>
      <c r="C272" s="66" t="s">
        <v>995</v>
      </c>
      <c r="D272" s="68">
        <v>82165875</v>
      </c>
      <c r="E272" s="68">
        <v>206757</v>
      </c>
      <c r="F272" s="68">
        <f t="shared" si="20"/>
        <v>82372632</v>
      </c>
      <c r="G272" s="79">
        <f t="shared" si="21"/>
        <v>2.8749600000000002</v>
      </c>
      <c r="H272" s="68">
        <v>236818</v>
      </c>
      <c r="I272" s="68">
        <f t="shared" si="22"/>
        <v>236223.58189527999</v>
      </c>
      <c r="J272" s="69">
        <v>200.33</v>
      </c>
      <c r="K272" s="68">
        <f t="shared" si="23"/>
        <v>411185</v>
      </c>
      <c r="L272" s="68">
        <f t="shared" si="24"/>
        <v>1182</v>
      </c>
      <c r="M272" s="68"/>
      <c r="N272" s="94">
        <f>Table1061[[#This Row],[Excess Levy Ammount]]-Table1061[[#This Row],[Certified Levy Amount]]</f>
        <v>-594.41810472001089</v>
      </c>
      <c r="O272" s="68"/>
      <c r="P272" s="79"/>
      <c r="Q272" s="69"/>
    </row>
    <row r="273" spans="2:17" ht="16.5">
      <c r="B273" s="66" t="s">
        <v>549</v>
      </c>
      <c r="C273" s="66" t="s">
        <v>996</v>
      </c>
      <c r="D273" s="68">
        <v>2589025160</v>
      </c>
      <c r="E273" s="68">
        <v>0</v>
      </c>
      <c r="F273" s="68">
        <f t="shared" si="20"/>
        <v>2589025160</v>
      </c>
      <c r="G273" s="79">
        <f t="shared" si="21"/>
        <v>2.0470999999999999</v>
      </c>
      <c r="H273" s="68">
        <v>5300000</v>
      </c>
      <c r="I273" s="68">
        <f t="shared" si="22"/>
        <v>5300000</v>
      </c>
      <c r="J273" s="69">
        <v>2734.63</v>
      </c>
      <c r="K273" s="68">
        <f t="shared" si="23"/>
        <v>946755</v>
      </c>
      <c r="L273" s="68">
        <f t="shared" si="24"/>
        <v>1938</v>
      </c>
      <c r="M273" s="68"/>
      <c r="N273" s="94">
        <f>Table1061[[#This Row],[Excess Levy Ammount]]-Table1061[[#This Row],[Certified Levy Amount]]</f>
        <v>0</v>
      </c>
      <c r="O273" s="68"/>
      <c r="P273" s="79"/>
      <c r="Q273" s="69"/>
    </row>
    <row r="274" spans="2:17" ht="16.5">
      <c r="B274" s="66" t="s">
        <v>551</v>
      </c>
      <c r="C274" s="66" t="s">
        <v>997</v>
      </c>
      <c r="D274" s="68">
        <v>468940708</v>
      </c>
      <c r="E274" s="68">
        <v>0</v>
      </c>
      <c r="F274" s="68">
        <f t="shared" si="20"/>
        <v>468940708</v>
      </c>
      <c r="G274" s="79">
        <f t="shared" si="21"/>
        <v>1.9192199999999999</v>
      </c>
      <c r="H274" s="68">
        <v>900000</v>
      </c>
      <c r="I274" s="68">
        <f t="shared" si="22"/>
        <v>900000</v>
      </c>
      <c r="J274" s="69">
        <v>542.13</v>
      </c>
      <c r="K274" s="68">
        <f t="shared" si="23"/>
        <v>864997</v>
      </c>
      <c r="L274" s="68">
        <f t="shared" si="24"/>
        <v>1660</v>
      </c>
      <c r="M274" s="68"/>
      <c r="N274" s="94">
        <f>Table1061[[#This Row],[Excess Levy Ammount]]-Table1061[[#This Row],[Certified Levy Amount]]</f>
        <v>0</v>
      </c>
      <c r="O274" s="68"/>
      <c r="P274" s="79"/>
      <c r="Q274" s="69"/>
    </row>
    <row r="275" spans="2:17" ht="16.5">
      <c r="B275" s="66" t="s">
        <v>553</v>
      </c>
      <c r="C275" s="66" t="s">
        <v>998</v>
      </c>
      <c r="D275" s="68">
        <v>154769896</v>
      </c>
      <c r="E275" s="68">
        <v>0</v>
      </c>
      <c r="F275" s="68">
        <f t="shared" si="20"/>
        <v>154769896</v>
      </c>
      <c r="G275" s="79">
        <f t="shared" si="21"/>
        <v>2.8532899999999999</v>
      </c>
      <c r="H275" s="68">
        <v>441603</v>
      </c>
      <c r="I275" s="68">
        <f t="shared" si="22"/>
        <v>441603</v>
      </c>
      <c r="J275" s="69">
        <v>181.26</v>
      </c>
      <c r="K275" s="68">
        <f t="shared" si="23"/>
        <v>853856</v>
      </c>
      <c r="L275" s="68">
        <f t="shared" si="24"/>
        <v>2436</v>
      </c>
      <c r="M275" s="68"/>
      <c r="N275" s="94">
        <f>Table1061[[#This Row],[Excess Levy Ammount]]-Table1061[[#This Row],[Certified Levy Amount]]</f>
        <v>0</v>
      </c>
      <c r="O275" s="68"/>
      <c r="P275" s="79"/>
      <c r="Q275" s="69"/>
    </row>
    <row r="276" spans="2:17" ht="16.5">
      <c r="B276" s="66" t="s">
        <v>555</v>
      </c>
      <c r="C276" s="66" t="s">
        <v>999</v>
      </c>
      <c r="D276" s="68">
        <v>91295468</v>
      </c>
      <c r="E276" s="68">
        <v>0</v>
      </c>
      <c r="F276" s="68">
        <f t="shared" si="20"/>
        <v>91295468</v>
      </c>
      <c r="G276" s="79">
        <f t="shared" si="21"/>
        <v>1.92824</v>
      </c>
      <c r="H276" s="68">
        <v>176040</v>
      </c>
      <c r="I276" s="68">
        <f t="shared" si="22"/>
        <v>176040</v>
      </c>
      <c r="J276" s="69">
        <v>122.9</v>
      </c>
      <c r="K276" s="68">
        <f t="shared" si="23"/>
        <v>742844</v>
      </c>
      <c r="L276" s="68">
        <f t="shared" si="24"/>
        <v>1432</v>
      </c>
      <c r="M276" s="68"/>
      <c r="N276" s="94">
        <f>Table1061[[#This Row],[Excess Levy Ammount]]-Table1061[[#This Row],[Certified Levy Amount]]</f>
        <v>0</v>
      </c>
      <c r="O276" s="68"/>
      <c r="P276" s="79"/>
      <c r="Q276" s="69"/>
    </row>
    <row r="277" spans="2:17" ht="16.5">
      <c r="B277" s="66" t="s">
        <v>557</v>
      </c>
      <c r="C277" s="66" t="s">
        <v>1000</v>
      </c>
      <c r="D277" s="68">
        <v>46657526</v>
      </c>
      <c r="E277" s="68">
        <v>0</v>
      </c>
      <c r="F277" s="68">
        <f t="shared" si="20"/>
        <v>46657526</v>
      </c>
      <c r="G277" s="79">
        <f t="shared" si="21"/>
        <v>2.3576000000000001</v>
      </c>
      <c r="H277" s="68">
        <v>110000</v>
      </c>
      <c r="I277" s="68">
        <f t="shared" si="22"/>
        <v>110000</v>
      </c>
      <c r="J277" s="69">
        <v>58.5</v>
      </c>
      <c r="K277" s="68">
        <f t="shared" si="23"/>
        <v>797565</v>
      </c>
      <c r="L277" s="68">
        <f t="shared" si="24"/>
        <v>1880</v>
      </c>
      <c r="M277" s="68"/>
      <c r="N277" s="94">
        <f>Table1061[[#This Row],[Excess Levy Ammount]]-Table1061[[#This Row],[Certified Levy Amount]]</f>
        <v>0</v>
      </c>
      <c r="O277" s="68"/>
      <c r="P277" s="79"/>
      <c r="Q277" s="69"/>
    </row>
    <row r="278" spans="2:17" ht="16.5">
      <c r="B278" s="66" t="s">
        <v>559</v>
      </c>
      <c r="C278" s="66" t="s">
        <v>1001</v>
      </c>
      <c r="D278" s="68">
        <v>174319183</v>
      </c>
      <c r="E278" s="68">
        <v>0</v>
      </c>
      <c r="F278" s="68">
        <f t="shared" si="20"/>
        <v>174319183</v>
      </c>
      <c r="G278" s="79">
        <f t="shared" si="21"/>
        <v>2.2886000000000002</v>
      </c>
      <c r="H278" s="68">
        <v>398947</v>
      </c>
      <c r="I278" s="68">
        <f t="shared" si="22"/>
        <v>398947</v>
      </c>
      <c r="J278" s="69">
        <v>169.89</v>
      </c>
      <c r="K278" s="68">
        <f t="shared" si="23"/>
        <v>1026071</v>
      </c>
      <c r="L278" s="68">
        <f t="shared" si="24"/>
        <v>2348</v>
      </c>
      <c r="M278" s="68"/>
      <c r="N278" s="94">
        <f>Table1061[[#This Row],[Excess Levy Ammount]]-Table1061[[#This Row],[Certified Levy Amount]]</f>
        <v>0</v>
      </c>
      <c r="O278" s="68"/>
      <c r="P278" s="79"/>
      <c r="Q278" s="69"/>
    </row>
    <row r="279" spans="2:17" ht="16.5">
      <c r="B279" s="66" t="s">
        <v>561</v>
      </c>
      <c r="C279" s="66" t="s">
        <v>1002</v>
      </c>
      <c r="D279" s="68">
        <v>140361770</v>
      </c>
      <c r="E279" s="68">
        <v>0</v>
      </c>
      <c r="F279" s="68">
        <f t="shared" si="20"/>
        <v>140361770</v>
      </c>
      <c r="G279" s="79">
        <f t="shared" si="21"/>
        <v>1.56738</v>
      </c>
      <c r="H279" s="68">
        <v>220000</v>
      </c>
      <c r="I279" s="68">
        <f t="shared" si="22"/>
        <v>220000</v>
      </c>
      <c r="J279" s="69">
        <v>80.510000000000005</v>
      </c>
      <c r="K279" s="68">
        <f t="shared" si="23"/>
        <v>1743408</v>
      </c>
      <c r="L279" s="68">
        <f t="shared" si="24"/>
        <v>2733</v>
      </c>
      <c r="M279" s="68"/>
      <c r="N279" s="94">
        <f>Table1061[[#This Row],[Excess Levy Ammount]]-Table1061[[#This Row],[Certified Levy Amount]]</f>
        <v>0</v>
      </c>
      <c r="O279" s="68"/>
      <c r="P279" s="79"/>
      <c r="Q279" s="69"/>
    </row>
    <row r="280" spans="2:17" ht="16.5">
      <c r="B280" s="66" t="s">
        <v>563</v>
      </c>
      <c r="C280" s="66" t="s">
        <v>1003</v>
      </c>
      <c r="D280" s="68">
        <v>176791213</v>
      </c>
      <c r="E280" s="68">
        <v>87212</v>
      </c>
      <c r="F280" s="68">
        <f t="shared" si="20"/>
        <v>176878425</v>
      </c>
      <c r="G280" s="79">
        <f t="shared" si="21"/>
        <v>2.53281</v>
      </c>
      <c r="H280" s="68">
        <v>448000</v>
      </c>
      <c r="I280" s="68">
        <f t="shared" si="22"/>
        <v>447779.10857427999</v>
      </c>
      <c r="J280" s="69">
        <v>189.25</v>
      </c>
      <c r="K280" s="68">
        <f t="shared" si="23"/>
        <v>934628</v>
      </c>
      <c r="L280" s="68">
        <f t="shared" si="24"/>
        <v>2367</v>
      </c>
      <c r="M280" s="68"/>
      <c r="N280" s="94">
        <f>Table1061[[#This Row],[Excess Levy Ammount]]-Table1061[[#This Row],[Certified Levy Amount]]</f>
        <v>-220.89142572000856</v>
      </c>
      <c r="O280" s="68"/>
      <c r="P280" s="79"/>
      <c r="Q280" s="69"/>
    </row>
    <row r="281" spans="2:17" ht="16.5">
      <c r="B281" s="66" t="s">
        <v>565</v>
      </c>
      <c r="C281" s="66" t="s">
        <v>1033</v>
      </c>
      <c r="D281" s="68">
        <v>251940031</v>
      </c>
      <c r="E281" s="68">
        <v>0</v>
      </c>
      <c r="F281" s="68">
        <f t="shared" si="20"/>
        <v>251940031</v>
      </c>
      <c r="G281" s="79">
        <f t="shared" si="21"/>
        <v>1.4884500000000001</v>
      </c>
      <c r="H281" s="68">
        <v>375000</v>
      </c>
      <c r="I281" s="68">
        <f t="shared" si="22"/>
        <v>375000</v>
      </c>
      <c r="J281" s="69">
        <v>136.03</v>
      </c>
      <c r="K281" s="68">
        <f t="shared" si="23"/>
        <v>1852092</v>
      </c>
      <c r="L281" s="68">
        <f t="shared" si="24"/>
        <v>2757</v>
      </c>
      <c r="M281" s="68"/>
      <c r="N281" s="94">
        <f>Table1061[[#This Row],[Excess Levy Ammount]]-Table1061[[#This Row],[Certified Levy Amount]]</f>
        <v>0</v>
      </c>
      <c r="O281" s="68"/>
      <c r="P281" s="79"/>
      <c r="Q281" s="69"/>
    </row>
    <row r="282" spans="2:17" ht="16.5">
      <c r="B282" s="66" t="s">
        <v>567</v>
      </c>
      <c r="C282" s="66" t="s">
        <v>1005</v>
      </c>
      <c r="D282" s="68">
        <v>177919765</v>
      </c>
      <c r="E282" s="68">
        <v>0</v>
      </c>
      <c r="F282" s="68">
        <f t="shared" si="20"/>
        <v>177919765</v>
      </c>
      <c r="G282" s="79">
        <f t="shared" si="21"/>
        <v>2.1794099999999998</v>
      </c>
      <c r="H282" s="68">
        <v>387761</v>
      </c>
      <c r="I282" s="68">
        <f t="shared" si="22"/>
        <v>387761</v>
      </c>
      <c r="J282" s="69">
        <v>145.52000000000001</v>
      </c>
      <c r="K282" s="68">
        <f t="shared" si="23"/>
        <v>1222648</v>
      </c>
      <c r="L282" s="68">
        <f t="shared" si="24"/>
        <v>2665</v>
      </c>
      <c r="M282" s="68"/>
      <c r="N282" s="94">
        <f>Table1061[[#This Row],[Excess Levy Ammount]]-Table1061[[#This Row],[Certified Levy Amount]]</f>
        <v>0</v>
      </c>
      <c r="O282" s="68"/>
      <c r="P282" s="79"/>
      <c r="Q282" s="69"/>
    </row>
    <row r="283" spans="2:17" ht="16.5">
      <c r="B283" s="66" t="s">
        <v>569</v>
      </c>
      <c r="C283" s="66" t="s">
        <v>1009</v>
      </c>
      <c r="D283" s="68">
        <v>582518576</v>
      </c>
      <c r="E283" s="68">
        <v>0</v>
      </c>
      <c r="F283" s="68">
        <f t="shared" si="20"/>
        <v>582518576</v>
      </c>
      <c r="G283" s="79">
        <f t="shared" si="21"/>
        <v>1.5836399999999999</v>
      </c>
      <c r="H283" s="68">
        <v>922500</v>
      </c>
      <c r="I283" s="68">
        <f t="shared" si="22"/>
        <v>922500</v>
      </c>
      <c r="J283" s="69">
        <v>791.79</v>
      </c>
      <c r="K283" s="68">
        <f t="shared" si="23"/>
        <v>735698</v>
      </c>
      <c r="L283" s="68">
        <f t="shared" si="24"/>
        <v>1165</v>
      </c>
      <c r="M283" s="68"/>
      <c r="N283" s="94">
        <f>Table1061[[#This Row],[Excess Levy Ammount]]-Table1061[[#This Row],[Certified Levy Amount]]</f>
        <v>0</v>
      </c>
      <c r="O283" s="68"/>
      <c r="P283" s="79"/>
      <c r="Q283" s="69"/>
    </row>
    <row r="284" spans="2:17" ht="16.5">
      <c r="B284" s="66" t="s">
        <v>571</v>
      </c>
      <c r="C284" s="66" t="s">
        <v>1010</v>
      </c>
      <c r="D284" s="68">
        <v>1202852277</v>
      </c>
      <c r="E284" s="68">
        <v>421323</v>
      </c>
      <c r="F284" s="68">
        <f t="shared" si="20"/>
        <v>1203273600</v>
      </c>
      <c r="G284" s="79">
        <f t="shared" si="21"/>
        <v>2.4516499999999999</v>
      </c>
      <c r="H284" s="68">
        <v>2950000</v>
      </c>
      <c r="I284" s="68">
        <f t="shared" si="22"/>
        <v>2948967.06346705</v>
      </c>
      <c r="J284" s="69">
        <v>1259.58</v>
      </c>
      <c r="K284" s="68">
        <f t="shared" si="23"/>
        <v>955297</v>
      </c>
      <c r="L284" s="68">
        <f t="shared" si="24"/>
        <v>2342</v>
      </c>
      <c r="M284" s="68"/>
      <c r="N284" s="94">
        <f>Table1061[[#This Row],[Excess Levy Ammount]]-Table1061[[#This Row],[Certified Levy Amount]]</f>
        <v>-1032.9365329500288</v>
      </c>
      <c r="O284" s="68"/>
      <c r="P284" s="79"/>
      <c r="Q284" s="69"/>
    </row>
    <row r="285" spans="2:17" ht="16.5">
      <c r="B285" s="66" t="s">
        <v>573</v>
      </c>
      <c r="C285" s="66" t="s">
        <v>1011</v>
      </c>
      <c r="D285" s="68">
        <v>6642587751</v>
      </c>
      <c r="E285" s="68">
        <v>0</v>
      </c>
      <c r="F285" s="68">
        <f t="shared" si="20"/>
        <v>6642587751</v>
      </c>
      <c r="G285" s="79">
        <f t="shared" si="21"/>
        <v>2.3006799999999998</v>
      </c>
      <c r="H285" s="68">
        <v>15282497</v>
      </c>
      <c r="I285" s="68">
        <f t="shared" si="22"/>
        <v>15282497</v>
      </c>
      <c r="J285" s="69">
        <v>15867.25</v>
      </c>
      <c r="K285" s="68">
        <f t="shared" si="23"/>
        <v>418635</v>
      </c>
      <c r="L285" s="68">
        <f t="shared" si="24"/>
        <v>963</v>
      </c>
      <c r="M285" s="68"/>
      <c r="N285" s="94">
        <f>Table1061[[#This Row],[Excess Levy Ammount]]-Table1061[[#This Row],[Certified Levy Amount]]</f>
        <v>0</v>
      </c>
      <c r="O285" s="68"/>
      <c r="P285" s="79"/>
      <c r="Q285" s="69"/>
    </row>
    <row r="286" spans="2:17" ht="16.5">
      <c r="B286" s="66" t="s">
        <v>575</v>
      </c>
      <c r="C286" s="66" t="s">
        <v>1032</v>
      </c>
      <c r="D286" s="68">
        <v>2246021875</v>
      </c>
      <c r="E286" s="68">
        <v>0</v>
      </c>
      <c r="F286" s="68">
        <f t="shared" si="20"/>
        <v>2246021875</v>
      </c>
      <c r="G286" s="79">
        <f t="shared" si="21"/>
        <v>1.85009</v>
      </c>
      <c r="H286" s="68">
        <v>4155352</v>
      </c>
      <c r="I286" s="68">
        <f t="shared" si="22"/>
        <v>4155352</v>
      </c>
      <c r="J286" s="69">
        <v>3208.23</v>
      </c>
      <c r="K286" s="68">
        <f t="shared" si="23"/>
        <v>700081</v>
      </c>
      <c r="L286" s="68">
        <f t="shared" si="24"/>
        <v>1295</v>
      </c>
      <c r="M286" s="68"/>
      <c r="N286" s="94">
        <f>Table1061[[#This Row],[Excess Levy Ammount]]-Table1061[[#This Row],[Certified Levy Amount]]</f>
        <v>0</v>
      </c>
      <c r="O286" s="68"/>
      <c r="P286" s="79"/>
      <c r="Q286" s="69"/>
    </row>
    <row r="287" spans="2:17" ht="16.5">
      <c r="B287" s="66" t="s">
        <v>577</v>
      </c>
      <c r="C287" s="66" t="s">
        <v>1013</v>
      </c>
      <c r="D287" s="68">
        <v>2389269331</v>
      </c>
      <c r="E287" s="68">
        <v>4101</v>
      </c>
      <c r="F287" s="68">
        <f t="shared" si="20"/>
        <v>2389273432</v>
      </c>
      <c r="G287" s="79">
        <f t="shared" si="21"/>
        <v>1.4858899999999999</v>
      </c>
      <c r="H287" s="68">
        <v>3550187</v>
      </c>
      <c r="I287" s="68">
        <f t="shared" si="22"/>
        <v>3550180.9063651101</v>
      </c>
      <c r="J287" s="69">
        <v>3697.5</v>
      </c>
      <c r="K287" s="68">
        <f t="shared" si="23"/>
        <v>646186</v>
      </c>
      <c r="L287" s="68">
        <f t="shared" si="24"/>
        <v>960</v>
      </c>
      <c r="M287" s="68"/>
      <c r="N287" s="94">
        <f>Table1061[[#This Row],[Excess Levy Ammount]]-Table1061[[#This Row],[Certified Levy Amount]]</f>
        <v>-6.0936348899267614</v>
      </c>
      <c r="O287" s="68"/>
      <c r="P287" s="79"/>
      <c r="Q287" s="69"/>
    </row>
    <row r="288" spans="2:17" ht="16.5">
      <c r="B288" s="66" t="s">
        <v>579</v>
      </c>
      <c r="C288" s="66" t="s">
        <v>1014</v>
      </c>
      <c r="D288" s="68">
        <v>248258178</v>
      </c>
      <c r="E288" s="68">
        <v>0</v>
      </c>
      <c r="F288" s="68">
        <f t="shared" si="20"/>
        <v>248258178</v>
      </c>
      <c r="G288" s="79">
        <f t="shared" si="21"/>
        <v>1.6112299999999999</v>
      </c>
      <c r="H288" s="68">
        <v>400000</v>
      </c>
      <c r="I288" s="68">
        <f t="shared" si="22"/>
        <v>400000</v>
      </c>
      <c r="J288" s="69">
        <v>855.25</v>
      </c>
      <c r="K288" s="68">
        <f t="shared" si="23"/>
        <v>290276</v>
      </c>
      <c r="L288" s="68">
        <f t="shared" si="24"/>
        <v>468</v>
      </c>
      <c r="M288" s="68"/>
      <c r="N288" s="94">
        <f>Table1061[[#This Row],[Excess Levy Ammount]]-Table1061[[#This Row],[Certified Levy Amount]]</f>
        <v>0</v>
      </c>
      <c r="O288" s="68"/>
      <c r="P288" s="79"/>
      <c r="Q288" s="69"/>
    </row>
    <row r="289" spans="2:18" ht="16.5">
      <c r="B289" s="66" t="s">
        <v>581</v>
      </c>
      <c r="C289" s="66" t="s">
        <v>1015</v>
      </c>
      <c r="D289" s="68">
        <v>1118946521</v>
      </c>
      <c r="E289" s="68">
        <v>0</v>
      </c>
      <c r="F289" s="68">
        <f t="shared" si="20"/>
        <v>1118946521</v>
      </c>
      <c r="G289" s="79">
        <f t="shared" si="21"/>
        <v>1.65334</v>
      </c>
      <c r="H289" s="68">
        <v>1850000</v>
      </c>
      <c r="I289" s="68">
        <f t="shared" si="22"/>
        <v>1850000</v>
      </c>
      <c r="J289" s="69">
        <v>3567.94</v>
      </c>
      <c r="K289" s="68">
        <f t="shared" si="23"/>
        <v>313611</v>
      </c>
      <c r="L289" s="68">
        <f t="shared" si="24"/>
        <v>519</v>
      </c>
      <c r="M289" s="68"/>
      <c r="N289" s="94">
        <f>Table1061[[#This Row],[Excess Levy Ammount]]-Table1061[[#This Row],[Certified Levy Amount]]</f>
        <v>0</v>
      </c>
      <c r="O289" s="68"/>
      <c r="P289" s="79"/>
      <c r="Q289" s="69"/>
    </row>
    <row r="290" spans="2:18" ht="16.5">
      <c r="B290" s="66" t="s">
        <v>583</v>
      </c>
      <c r="C290" s="66" t="s">
        <v>1016</v>
      </c>
      <c r="D290" s="68">
        <v>1827757821</v>
      </c>
      <c r="E290" s="68">
        <v>0</v>
      </c>
      <c r="F290" s="68">
        <f t="shared" si="20"/>
        <v>1827757821</v>
      </c>
      <c r="G290" s="79">
        <f t="shared" si="21"/>
        <v>1.69607</v>
      </c>
      <c r="H290" s="68">
        <v>3100000</v>
      </c>
      <c r="I290" s="68">
        <f t="shared" si="22"/>
        <v>3100000</v>
      </c>
      <c r="J290" s="69">
        <v>6665.23</v>
      </c>
      <c r="K290" s="68">
        <f t="shared" si="23"/>
        <v>274223</v>
      </c>
      <c r="L290" s="68">
        <f t="shared" si="24"/>
        <v>465</v>
      </c>
      <c r="M290" s="68"/>
      <c r="N290" s="94">
        <f>Table1061[[#This Row],[Excess Levy Ammount]]-Table1061[[#This Row],[Certified Levy Amount]]</f>
        <v>0</v>
      </c>
      <c r="O290" s="68"/>
      <c r="P290" s="79"/>
      <c r="Q290" s="69"/>
    </row>
    <row r="291" spans="2:18" ht="16.5">
      <c r="B291" s="66" t="s">
        <v>585</v>
      </c>
      <c r="C291" s="66" t="s">
        <v>1017</v>
      </c>
      <c r="D291" s="68">
        <v>813944368</v>
      </c>
      <c r="E291" s="68">
        <v>0</v>
      </c>
      <c r="F291" s="68">
        <f t="shared" si="20"/>
        <v>813944368</v>
      </c>
      <c r="G291" s="79">
        <f t="shared" si="21"/>
        <v>1.7445900000000001</v>
      </c>
      <c r="H291" s="68">
        <v>1420000</v>
      </c>
      <c r="I291" s="68">
        <f t="shared" si="22"/>
        <v>1420000</v>
      </c>
      <c r="J291" s="69">
        <v>4520.93</v>
      </c>
      <c r="K291" s="68">
        <f t="shared" si="23"/>
        <v>180039</v>
      </c>
      <c r="L291" s="68">
        <f t="shared" si="24"/>
        <v>314</v>
      </c>
      <c r="M291" s="68"/>
      <c r="N291" s="94">
        <f>Table1061[[#This Row],[Excess Levy Ammount]]-Table1061[[#This Row],[Certified Levy Amount]]</f>
        <v>0</v>
      </c>
      <c r="O291" s="68"/>
      <c r="P291" s="79"/>
      <c r="Q291" s="69"/>
    </row>
    <row r="292" spans="2:18" ht="16.5">
      <c r="B292" s="66" t="s">
        <v>587</v>
      </c>
      <c r="C292" s="66" t="s">
        <v>1018</v>
      </c>
      <c r="D292" s="68">
        <v>706260793</v>
      </c>
      <c r="E292" s="68">
        <v>154151</v>
      </c>
      <c r="F292" s="68">
        <f t="shared" si="20"/>
        <v>706414944</v>
      </c>
      <c r="G292" s="79">
        <f t="shared" si="21"/>
        <v>1.7695000000000001</v>
      </c>
      <c r="H292" s="68">
        <v>1250000</v>
      </c>
      <c r="I292" s="68">
        <f t="shared" si="22"/>
        <v>1249727.2298055</v>
      </c>
      <c r="J292" s="69">
        <v>1092.2</v>
      </c>
      <c r="K292" s="68">
        <f t="shared" si="23"/>
        <v>646782</v>
      </c>
      <c r="L292" s="68">
        <f t="shared" si="24"/>
        <v>1144</v>
      </c>
      <c r="M292" s="68"/>
      <c r="N292" s="94">
        <f>Table1061[[#This Row],[Excess Levy Ammount]]-Table1061[[#This Row],[Certified Levy Amount]]</f>
        <v>-272.77019449998625</v>
      </c>
      <c r="O292" s="68"/>
      <c r="P292" s="79"/>
      <c r="Q292" s="69"/>
    </row>
    <row r="293" spans="2:18" ht="16.5">
      <c r="B293" s="66" t="s">
        <v>589</v>
      </c>
      <c r="C293" s="66" t="s">
        <v>1019</v>
      </c>
      <c r="D293" s="68">
        <v>443898719</v>
      </c>
      <c r="E293" s="68">
        <v>0</v>
      </c>
      <c r="F293" s="68">
        <f t="shared" si="20"/>
        <v>443898719</v>
      </c>
      <c r="G293" s="79">
        <f t="shared" si="21"/>
        <v>1.61073</v>
      </c>
      <c r="H293" s="68">
        <v>715000</v>
      </c>
      <c r="I293" s="68">
        <f t="shared" si="22"/>
        <v>715000</v>
      </c>
      <c r="J293" s="69">
        <v>1439.97</v>
      </c>
      <c r="K293" s="68">
        <f t="shared" si="23"/>
        <v>308269</v>
      </c>
      <c r="L293" s="68">
        <f t="shared" si="24"/>
        <v>497</v>
      </c>
      <c r="M293" s="68"/>
      <c r="N293" s="94">
        <f>Table1061[[#This Row],[Excess Levy Ammount]]-Table1061[[#This Row],[Certified Levy Amount]]</f>
        <v>0</v>
      </c>
      <c r="O293" s="68"/>
      <c r="P293" s="79"/>
      <c r="Q293" s="69"/>
    </row>
    <row r="294" spans="2:18" ht="16.5">
      <c r="B294" s="66" t="s">
        <v>591</v>
      </c>
      <c r="C294" s="66" t="s">
        <v>1020</v>
      </c>
      <c r="D294" s="68">
        <v>586870654</v>
      </c>
      <c r="E294" s="68">
        <v>0</v>
      </c>
      <c r="F294" s="68">
        <f t="shared" si="20"/>
        <v>586870654</v>
      </c>
      <c r="G294" s="79">
        <f t="shared" si="21"/>
        <v>1.87435</v>
      </c>
      <c r="H294" s="68">
        <v>1100000</v>
      </c>
      <c r="I294" s="68">
        <f t="shared" si="22"/>
        <v>1100000</v>
      </c>
      <c r="J294" s="69">
        <v>1271.32</v>
      </c>
      <c r="K294" s="68">
        <f t="shared" si="23"/>
        <v>461623</v>
      </c>
      <c r="L294" s="68">
        <f t="shared" si="24"/>
        <v>865</v>
      </c>
      <c r="M294" s="68"/>
      <c r="N294" s="94">
        <f>Table1061[[#This Row],[Excess Levy Ammount]]-Table1061[[#This Row],[Certified Levy Amount]]</f>
        <v>0</v>
      </c>
      <c r="O294" s="68"/>
      <c r="P294" s="79"/>
      <c r="Q294" s="69"/>
    </row>
    <row r="295" spans="2:18" ht="16.5">
      <c r="B295" s="66" t="s">
        <v>593</v>
      </c>
      <c r="C295" s="66" t="s">
        <v>1021</v>
      </c>
      <c r="D295" s="68">
        <v>885285381</v>
      </c>
      <c r="E295" s="68">
        <v>0</v>
      </c>
      <c r="F295" s="68">
        <f t="shared" si="20"/>
        <v>885285381</v>
      </c>
      <c r="G295" s="79">
        <f t="shared" si="21"/>
        <v>1.5249299999999999</v>
      </c>
      <c r="H295" s="68">
        <v>1350000</v>
      </c>
      <c r="I295" s="68">
        <f t="shared" si="22"/>
        <v>1350000</v>
      </c>
      <c r="J295" s="69">
        <v>3268.81</v>
      </c>
      <c r="K295" s="68">
        <f t="shared" si="23"/>
        <v>270828</v>
      </c>
      <c r="L295" s="68">
        <f t="shared" si="24"/>
        <v>413</v>
      </c>
      <c r="M295" s="68"/>
      <c r="N295" s="94">
        <f>Table1061[[#This Row],[Excess Levy Ammount]]-Table1061[[#This Row],[Certified Levy Amount]]</f>
        <v>0</v>
      </c>
      <c r="O295" s="68"/>
      <c r="P295" s="79"/>
      <c r="Q295" s="69"/>
    </row>
    <row r="296" spans="2:18" ht="16.5">
      <c r="B296" s="66" t="s">
        <v>595</v>
      </c>
      <c r="C296" s="66" t="s">
        <v>1031</v>
      </c>
      <c r="D296" s="68">
        <v>4145323096</v>
      </c>
      <c r="E296" s="68">
        <v>384306</v>
      </c>
      <c r="F296" s="68">
        <f t="shared" si="20"/>
        <v>4145707402</v>
      </c>
      <c r="G296" s="79">
        <f t="shared" si="21"/>
        <v>1.43899</v>
      </c>
      <c r="H296" s="68">
        <v>5965626</v>
      </c>
      <c r="I296" s="68">
        <f t="shared" si="22"/>
        <v>5965072.9875090597</v>
      </c>
      <c r="J296" s="69">
        <v>5347.88</v>
      </c>
      <c r="K296" s="68">
        <f t="shared" si="23"/>
        <v>775206</v>
      </c>
      <c r="L296" s="68">
        <f t="shared" si="24"/>
        <v>1116</v>
      </c>
      <c r="M296" s="68"/>
      <c r="N296" s="94">
        <f>Table1061[[#This Row],[Excess Levy Ammount]]-Table1061[[#This Row],[Certified Levy Amount]]</f>
        <v>-553.01249094028026</v>
      </c>
      <c r="O296" s="68"/>
      <c r="P296" s="79"/>
      <c r="Q296" s="69"/>
    </row>
    <row r="297" spans="2:18" ht="16.5">
      <c r="B297" s="66" t="s">
        <v>597</v>
      </c>
      <c r="C297" s="66" t="s">
        <v>1023</v>
      </c>
      <c r="D297" s="68">
        <v>210517330</v>
      </c>
      <c r="E297" s="68">
        <v>1200529</v>
      </c>
      <c r="F297" s="68">
        <f t="shared" si="20"/>
        <v>211717859</v>
      </c>
      <c r="G297" s="79">
        <f t="shared" si="21"/>
        <v>1.2375</v>
      </c>
      <c r="H297" s="68">
        <v>262000</v>
      </c>
      <c r="I297" s="68">
        <f>H297-(E297*G297)/1000</f>
        <v>260514.3453625</v>
      </c>
      <c r="J297" s="69">
        <v>864.4</v>
      </c>
      <c r="K297" s="68">
        <f t="shared" si="23"/>
        <v>244930</v>
      </c>
      <c r="L297" s="68">
        <f t="shared" si="24"/>
        <v>303</v>
      </c>
      <c r="M297" s="68"/>
      <c r="N297" s="94">
        <f>Table1061[[#This Row],[Excess Levy Ammount]]-Table1061[[#This Row],[Certified Levy Amount]]</f>
        <v>-1485.6546375000034</v>
      </c>
      <c r="O297" s="68"/>
      <c r="P297" s="79"/>
      <c r="Q297" s="69"/>
    </row>
    <row r="298" spans="2:18" ht="16.5">
      <c r="B298" s="78" t="s">
        <v>1030</v>
      </c>
      <c r="C298" s="83" t="s">
        <v>613</v>
      </c>
      <c r="D298" s="82">
        <f>SUBTOTAL(109,D3:D297)</f>
        <v>1604115215496</v>
      </c>
      <c r="E298" s="81">
        <f>SUBTOTAL(109,E3:E297)</f>
        <v>2777116510</v>
      </c>
      <c r="F298" s="81">
        <f>SUBTOTAL(109,F3:F297)</f>
        <v>1606892332006</v>
      </c>
      <c r="G298" s="76">
        <f>ROUND(H298/(F298/1000),4)</f>
        <v>1.4837</v>
      </c>
      <c r="H298" s="75">
        <f>SUM(H3:H297)</f>
        <v>2384156731.4899998</v>
      </c>
      <c r="I298" s="75">
        <f>H298-(E298*G298)/1000</f>
        <v>2380036323.724113</v>
      </c>
      <c r="J298" s="81">
        <f>SUBTOTAL(109,J3:J297)</f>
        <v>1103692.3399999994</v>
      </c>
      <c r="K298" s="75">
        <f t="shared" si="23"/>
        <v>1455924</v>
      </c>
      <c r="L298" s="75">
        <f t="shared" si="24"/>
        <v>2160</v>
      </c>
      <c r="M298" s="80"/>
      <c r="N298" s="94"/>
      <c r="O298" s="66"/>
      <c r="P298" s="66"/>
      <c r="Q298" s="79"/>
      <c r="R298" s="79"/>
    </row>
    <row r="299" spans="2:18" ht="16.5">
      <c r="B299" s="78" t="s">
        <v>1029</v>
      </c>
      <c r="C299" s="77" t="s">
        <v>1028</v>
      </c>
      <c r="D299" s="75">
        <f>SUMIF($H$3:$H$297,"&gt;0",D3:D297)</f>
        <v>1603374020541</v>
      </c>
      <c r="E299" s="75">
        <f>SUMIF($H$3:$H$297,"&gt;0",E3:E297)</f>
        <v>2735370773</v>
      </c>
      <c r="F299" s="75">
        <f>SUMIF($H$3:$H$297,"&gt;0",F3:F297)</f>
        <v>1606109391314</v>
      </c>
      <c r="G299" s="76">
        <f>ROUND(H299/(F299/1000),4)</f>
        <v>1.4843999999999999</v>
      </c>
      <c r="H299" s="75">
        <f>H298</f>
        <v>2384156731.4899998</v>
      </c>
      <c r="I299" s="75">
        <f>H299-(E299*G299)/1000</f>
        <v>2380096347.1145587</v>
      </c>
      <c r="J299" s="75">
        <f>SUMIF($H$3:$H$297,"&gt;0",J3:J297)</f>
        <v>1103409.3299999994</v>
      </c>
      <c r="K299" s="75">
        <f t="shared" si="23"/>
        <v>1455588</v>
      </c>
      <c r="L299" s="75">
        <f t="shared" si="24"/>
        <v>2161</v>
      </c>
    </row>
    <row r="300" spans="2:18" s="66" customFormat="1" ht="16.5"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72"/>
      <c r="N300" s="95"/>
    </row>
    <row r="301" spans="2:18" s="66" customFormat="1" ht="16.5">
      <c r="F301" s="73"/>
      <c r="I301" s="68">
        <f>SUM(I3:I297)</f>
        <v>2379464922.6770644</v>
      </c>
      <c r="L301" s="72"/>
      <c r="M301" s="72"/>
      <c r="N301" s="94"/>
    </row>
    <row r="302" spans="2:18" ht="16.5">
      <c r="B302" s="74"/>
      <c r="C302" s="66"/>
      <c r="D302" s="66"/>
      <c r="E302" s="66"/>
      <c r="F302" s="73"/>
      <c r="G302" s="66"/>
      <c r="H302" s="66"/>
      <c r="I302" s="66"/>
      <c r="J302" s="66"/>
      <c r="K302" s="66"/>
      <c r="L302" s="72"/>
    </row>
    <row r="303" spans="2:18" ht="16.5">
      <c r="C303" s="66"/>
      <c r="D303" s="71"/>
      <c r="E303" s="71"/>
      <c r="F303" s="71"/>
      <c r="G303" s="69"/>
      <c r="H303" s="66"/>
      <c r="I303" s="66"/>
      <c r="J303" s="71"/>
      <c r="K303" s="68"/>
      <c r="L303" s="68"/>
      <c r="M303" s="70"/>
    </row>
    <row r="304" spans="2:18" ht="16.5">
      <c r="D304" s="66"/>
      <c r="E304" s="66"/>
      <c r="F304" s="66"/>
      <c r="G304" s="69"/>
      <c r="H304" s="66"/>
      <c r="I304" s="66"/>
      <c r="J304" s="66"/>
      <c r="K304" s="68"/>
      <c r="L304" s="68"/>
      <c r="M304" s="65"/>
    </row>
    <row r="305" spans="4:13" ht="16.5">
      <c r="D305" s="66"/>
      <c r="E305" s="67"/>
      <c r="F305" s="67"/>
      <c r="G305" s="67"/>
      <c r="H305" s="67"/>
      <c r="I305" s="67"/>
      <c r="J305" s="67"/>
      <c r="K305" s="65"/>
      <c r="L305" s="65"/>
      <c r="M305" s="65"/>
    </row>
    <row r="306" spans="4:13" ht="16.5">
      <c r="D306" s="66"/>
      <c r="E306" s="66"/>
      <c r="F306" s="66"/>
      <c r="G306" s="66"/>
      <c r="H306" s="66"/>
      <c r="I306" s="66"/>
      <c r="J306" s="66"/>
      <c r="K306" s="65"/>
      <c r="L306" s="65"/>
    </row>
  </sheetData>
  <phoneticPr fontId="19" type="noConversion"/>
  <pageMargins left="0.9" right="0.9" top="0.68" bottom="0.81" header="0.5" footer="0.5"/>
  <pageSetup scale="67" fitToHeight="8" orientation="landscape" horizontalDpi="1200" verticalDpi="1200" r:id="rId1"/>
  <headerFooter differentFirst="1">
    <oddFooter>&amp;Rp.&amp;P│</oddFooter>
  </headerFooter>
  <rowBreaks count="1" manualBreakCount="1">
    <brk id="261" min="1" max="10" man="1"/>
  </row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1:O301"/>
  <sheetViews>
    <sheetView workbookViewId="0">
      <pane ySplit="2" topLeftCell="A3" activePane="bottomLeft" state="frozenSplit"/>
      <selection pane="bottomLeft" activeCell="E3" sqref="E3"/>
    </sheetView>
  </sheetViews>
  <sheetFormatPr defaultColWidth="11.85546875" defaultRowHeight="12.75"/>
  <cols>
    <col min="1" max="1" width="8.85546875" customWidth="1"/>
    <col min="2" max="2" width="21.140625" customWidth="1"/>
    <col min="3" max="3" width="24.42578125" customWidth="1"/>
    <col min="4" max="4" width="11.85546875" customWidth="1"/>
    <col min="5" max="5" width="14.7109375" bestFit="1" customWidth="1"/>
    <col min="6" max="6" width="11.85546875" customWidth="1"/>
    <col min="7" max="7" width="14.7109375" bestFit="1" customWidth="1"/>
    <col min="8" max="8" width="42.85546875" bestFit="1" customWidth="1"/>
    <col min="9" max="9" width="3.42578125" customWidth="1"/>
    <col min="10" max="10" width="6.7109375" bestFit="1" customWidth="1"/>
    <col min="11" max="11" width="18.7109375" style="3" bestFit="1" customWidth="1"/>
    <col min="12" max="12" width="11.85546875" customWidth="1"/>
    <col min="13" max="13" width="17.28515625" customWidth="1"/>
    <col min="14" max="14" width="4.28515625" customWidth="1"/>
    <col min="15" max="15" width="16.42578125" customWidth="1"/>
  </cols>
  <sheetData>
    <row r="1" spans="2:15" ht="22.5">
      <c r="B1" s="55" t="s">
        <v>0</v>
      </c>
      <c r="C1" s="55" t="s">
        <v>600</v>
      </c>
      <c r="D1" s="55"/>
      <c r="E1" s="55"/>
      <c r="F1" s="55"/>
      <c r="G1" s="55" t="s">
        <v>0</v>
      </c>
      <c r="H1" s="55" t="s">
        <v>1027</v>
      </c>
      <c r="I1" s="55"/>
      <c r="J1" s="55"/>
      <c r="K1" s="56"/>
      <c r="L1" s="57"/>
      <c r="M1" s="57"/>
      <c r="N1" s="57"/>
      <c r="O1" s="57"/>
    </row>
    <row r="2" spans="2:15" ht="14.45" customHeight="1">
      <c r="B2" s="55" t="s">
        <v>1</v>
      </c>
      <c r="C2" s="58" t="s">
        <v>2</v>
      </c>
      <c r="D2" s="55"/>
      <c r="E2" s="58" t="s">
        <v>3</v>
      </c>
      <c r="F2" s="57"/>
      <c r="G2" s="55"/>
      <c r="H2" s="58" t="s">
        <v>2</v>
      </c>
      <c r="I2" s="58"/>
      <c r="J2" s="55"/>
      <c r="K2" s="59" t="s">
        <v>601</v>
      </c>
      <c r="L2" s="57"/>
      <c r="M2" s="60">
        <f>SUM(M5:M299)</f>
        <v>1291229319.4100003</v>
      </c>
      <c r="N2" s="57"/>
      <c r="O2" s="57"/>
    </row>
    <row r="3" spans="2:15">
      <c r="B3" s="51"/>
      <c r="C3" s="51"/>
      <c r="D3" s="51"/>
      <c r="E3" s="52">
        <f>SUM(E5:E299)</f>
        <v>943001364.39999986</v>
      </c>
      <c r="F3" s="51"/>
      <c r="G3" s="51"/>
      <c r="H3" s="51"/>
      <c r="I3" s="51"/>
      <c r="J3" s="51"/>
      <c r="K3" s="53">
        <f>SUM(K5:K299)</f>
        <v>2234230683.8099999</v>
      </c>
      <c r="L3" s="54"/>
      <c r="M3" s="54"/>
      <c r="N3" s="54"/>
      <c r="O3" s="54"/>
    </row>
    <row r="4" spans="2:15" ht="22.5">
      <c r="B4" s="1" t="s">
        <v>4</v>
      </c>
      <c r="C4" s="1" t="s">
        <v>5</v>
      </c>
      <c r="D4" s="1" t="s">
        <v>6</v>
      </c>
      <c r="E4" s="2" t="s">
        <v>7</v>
      </c>
      <c r="F4" s="2"/>
      <c r="G4" s="1" t="s">
        <v>4</v>
      </c>
      <c r="H4" s="1" t="s">
        <v>5</v>
      </c>
      <c r="I4" s="1"/>
      <c r="J4" s="1" t="s">
        <v>6</v>
      </c>
      <c r="K4" s="50" t="s">
        <v>7</v>
      </c>
      <c r="M4" s="1" t="s">
        <v>602</v>
      </c>
      <c r="O4" t="s">
        <v>603</v>
      </c>
    </row>
    <row r="5" spans="2:15" ht="13.15" customHeight="1">
      <c r="B5" s="1" t="s">
        <v>8</v>
      </c>
      <c r="C5" s="1" t="s">
        <v>9</v>
      </c>
      <c r="D5" s="1" t="s">
        <v>10</v>
      </c>
      <c r="E5" s="49">
        <v>44496.28</v>
      </c>
      <c r="F5" s="2"/>
      <c r="G5" s="1" t="s">
        <v>8</v>
      </c>
      <c r="H5" s="1" t="s">
        <v>9</v>
      </c>
      <c r="I5" s="1"/>
      <c r="J5" s="1" t="s">
        <v>10</v>
      </c>
      <c r="K5" s="50">
        <v>140126.51999999999</v>
      </c>
      <c r="M5" s="3">
        <f>K5-E5</f>
        <v>95630.239999999991</v>
      </c>
      <c r="O5">
        <f t="shared" ref="O5:O68" si="0">G5-B5</f>
        <v>0</v>
      </c>
    </row>
    <row r="6" spans="2:15" ht="13.15" customHeight="1">
      <c r="B6" s="1" t="s">
        <v>11</v>
      </c>
      <c r="C6" s="1" t="s">
        <v>12</v>
      </c>
      <c r="D6" s="1" t="s">
        <v>10</v>
      </c>
      <c r="E6" s="49">
        <v>11528.88</v>
      </c>
      <c r="F6" s="2"/>
      <c r="G6" s="1" t="s">
        <v>11</v>
      </c>
      <c r="H6" s="1" t="s">
        <v>12</v>
      </c>
      <c r="I6" s="1"/>
      <c r="J6" s="1" t="s">
        <v>10</v>
      </c>
      <c r="K6" s="50">
        <v>50135.1</v>
      </c>
      <c r="M6" s="3">
        <f t="shared" ref="M6:M69" si="1">K6-E6</f>
        <v>38606.22</v>
      </c>
      <c r="O6">
        <f t="shared" si="0"/>
        <v>0</v>
      </c>
    </row>
    <row r="7" spans="2:15" ht="13.15" customHeight="1">
      <c r="B7" s="1" t="s">
        <v>13</v>
      </c>
      <c r="C7" s="1" t="s">
        <v>14</v>
      </c>
      <c r="D7" s="1" t="s">
        <v>10</v>
      </c>
      <c r="E7" s="49">
        <v>952889.99</v>
      </c>
      <c r="F7" s="2"/>
      <c r="G7" s="1" t="s">
        <v>13</v>
      </c>
      <c r="H7" s="1" t="s">
        <v>14</v>
      </c>
      <c r="I7" s="1"/>
      <c r="J7" s="1" t="s">
        <v>10</v>
      </c>
      <c r="K7" s="50">
        <v>2456240.71</v>
      </c>
      <c r="M7" s="3">
        <f t="shared" si="1"/>
        <v>1503350.72</v>
      </c>
      <c r="O7">
        <f t="shared" si="0"/>
        <v>0</v>
      </c>
    </row>
    <row r="8" spans="2:15" ht="13.15" customHeight="1">
      <c r="B8" s="1" t="s">
        <v>15</v>
      </c>
      <c r="C8" s="1" t="s">
        <v>16</v>
      </c>
      <c r="D8" s="1" t="s">
        <v>10</v>
      </c>
      <c r="E8" s="49">
        <v>164609.85</v>
      </c>
      <c r="F8" s="2"/>
      <c r="G8" s="1" t="s">
        <v>15</v>
      </c>
      <c r="H8" s="1" t="s">
        <v>16</v>
      </c>
      <c r="I8" s="1"/>
      <c r="J8" s="1" t="s">
        <v>10</v>
      </c>
      <c r="K8" s="50">
        <v>522505.56</v>
      </c>
      <c r="M8" s="3">
        <f t="shared" si="1"/>
        <v>357895.70999999996</v>
      </c>
      <c r="O8">
        <f t="shared" si="0"/>
        <v>0</v>
      </c>
    </row>
    <row r="9" spans="2:15" ht="13.15" customHeight="1">
      <c r="B9" s="1" t="s">
        <v>17</v>
      </c>
      <c r="C9" s="1" t="s">
        <v>18</v>
      </c>
      <c r="D9" s="1" t="s">
        <v>10</v>
      </c>
      <c r="E9" s="49">
        <v>296271.03000000003</v>
      </c>
      <c r="F9" s="2"/>
      <c r="G9" s="1" t="s">
        <v>17</v>
      </c>
      <c r="H9" s="1" t="s">
        <v>18</v>
      </c>
      <c r="I9" s="1"/>
      <c r="J9" s="1" t="s">
        <v>10</v>
      </c>
      <c r="K9" s="50">
        <v>879249.59</v>
      </c>
      <c r="M9" s="3">
        <f t="shared" si="1"/>
        <v>582978.55999999994</v>
      </c>
      <c r="O9">
        <f t="shared" si="0"/>
        <v>0</v>
      </c>
    </row>
    <row r="10" spans="2:15" ht="13.15" customHeight="1">
      <c r="B10" s="1" t="s">
        <v>19</v>
      </c>
      <c r="C10" s="1" t="s">
        <v>20</v>
      </c>
      <c r="D10" s="1" t="s">
        <v>10</v>
      </c>
      <c r="E10" s="49">
        <v>1103035.69</v>
      </c>
      <c r="F10" s="2"/>
      <c r="G10" s="1" t="s">
        <v>19</v>
      </c>
      <c r="H10" s="1" t="s">
        <v>20</v>
      </c>
      <c r="I10" s="1"/>
      <c r="J10" s="1" t="s">
        <v>10</v>
      </c>
      <c r="K10" s="50">
        <v>2953769.38</v>
      </c>
      <c r="M10" s="3">
        <f t="shared" si="1"/>
        <v>1850733.69</v>
      </c>
      <c r="O10">
        <f t="shared" si="0"/>
        <v>0</v>
      </c>
    </row>
    <row r="11" spans="2:15" ht="13.15" customHeight="1">
      <c r="B11" s="1" t="s">
        <v>21</v>
      </c>
      <c r="C11" s="1" t="s">
        <v>22</v>
      </c>
      <c r="D11" s="1" t="s">
        <v>10</v>
      </c>
      <c r="E11" s="49">
        <v>236931.91</v>
      </c>
      <c r="F11" s="2"/>
      <c r="G11" s="1" t="s">
        <v>21</v>
      </c>
      <c r="H11" s="1" t="s">
        <v>22</v>
      </c>
      <c r="I11" s="1"/>
      <c r="J11" s="1" t="s">
        <v>10</v>
      </c>
      <c r="K11" s="50">
        <v>838813.25</v>
      </c>
      <c r="M11" s="3">
        <f t="shared" si="1"/>
        <v>601881.34</v>
      </c>
      <c r="O11">
        <f t="shared" si="0"/>
        <v>0</v>
      </c>
    </row>
    <row r="12" spans="2:15" ht="13.15" customHeight="1">
      <c r="B12" s="1" t="s">
        <v>23</v>
      </c>
      <c r="C12" s="1" t="s">
        <v>24</v>
      </c>
      <c r="D12" s="1" t="s">
        <v>10</v>
      </c>
      <c r="E12" s="49">
        <v>6936811.6699999999</v>
      </c>
      <c r="F12" s="2"/>
      <c r="G12" s="1" t="s">
        <v>23</v>
      </c>
      <c r="H12" s="1" t="s">
        <v>24</v>
      </c>
      <c r="I12" s="1"/>
      <c r="J12" s="1" t="s">
        <v>10</v>
      </c>
      <c r="K12" s="50">
        <v>17447211.82</v>
      </c>
      <c r="M12" s="3">
        <f t="shared" si="1"/>
        <v>10510400.15</v>
      </c>
      <c r="O12">
        <f t="shared" si="0"/>
        <v>0</v>
      </c>
    </row>
    <row r="13" spans="2:15" ht="13.15" customHeight="1">
      <c r="B13" s="1" t="s">
        <v>25</v>
      </c>
      <c r="C13" s="1" t="s">
        <v>26</v>
      </c>
      <c r="D13" s="1" t="s">
        <v>10</v>
      </c>
      <c r="E13" s="49">
        <v>149912.25</v>
      </c>
      <c r="F13" s="2"/>
      <c r="G13" s="1" t="s">
        <v>25</v>
      </c>
      <c r="H13" s="1" t="s">
        <v>26</v>
      </c>
      <c r="I13" s="1"/>
      <c r="J13" s="1" t="s">
        <v>10</v>
      </c>
      <c r="K13" s="50">
        <v>343996.85</v>
      </c>
      <c r="M13" s="3">
        <f t="shared" si="1"/>
        <v>194084.59999999998</v>
      </c>
      <c r="O13">
        <f t="shared" si="0"/>
        <v>0</v>
      </c>
    </row>
    <row r="14" spans="2:15" ht="13.15" customHeight="1">
      <c r="B14" s="1" t="s">
        <v>27</v>
      </c>
      <c r="C14" s="1" t="s">
        <v>28</v>
      </c>
      <c r="D14" s="1" t="s">
        <v>10</v>
      </c>
      <c r="E14" s="49">
        <v>7046.35</v>
      </c>
      <c r="F14" s="2"/>
      <c r="G14" s="1" t="s">
        <v>27</v>
      </c>
      <c r="H14" s="1" t="s">
        <v>28</v>
      </c>
      <c r="I14" s="1"/>
      <c r="J14" s="1" t="s">
        <v>10</v>
      </c>
      <c r="K14" s="50">
        <v>844894.75</v>
      </c>
      <c r="M14" s="3">
        <f t="shared" si="1"/>
        <v>837848.4</v>
      </c>
      <c r="O14">
        <f t="shared" si="0"/>
        <v>0</v>
      </c>
    </row>
    <row r="15" spans="2:15" ht="13.15" customHeight="1">
      <c r="B15" s="1" t="s">
        <v>29</v>
      </c>
      <c r="C15" s="1" t="s">
        <v>30</v>
      </c>
      <c r="D15" s="1" t="s">
        <v>10</v>
      </c>
      <c r="E15" s="49">
        <v>445827.64</v>
      </c>
      <c r="F15" s="2"/>
      <c r="G15" s="1" t="s">
        <v>29</v>
      </c>
      <c r="H15" s="1" t="s">
        <v>30</v>
      </c>
      <c r="I15" s="1"/>
      <c r="J15" s="1" t="s">
        <v>10</v>
      </c>
      <c r="K15" s="50">
        <v>1152541.26</v>
      </c>
      <c r="M15" s="3">
        <f t="shared" si="1"/>
        <v>706713.62</v>
      </c>
      <c r="O15">
        <f t="shared" si="0"/>
        <v>0</v>
      </c>
    </row>
    <row r="16" spans="2:15" ht="13.15" customHeight="1">
      <c r="B16" s="1" t="s">
        <v>31</v>
      </c>
      <c r="C16" s="1" t="s">
        <v>32</v>
      </c>
      <c r="D16" s="1" t="s">
        <v>10</v>
      </c>
      <c r="E16" s="49">
        <v>1242160.1399999999</v>
      </c>
      <c r="F16" s="2"/>
      <c r="G16" s="1" t="s">
        <v>31</v>
      </c>
      <c r="H16" s="1" t="s">
        <v>32</v>
      </c>
      <c r="I16" s="1"/>
      <c r="J16" s="1" t="s">
        <v>10</v>
      </c>
      <c r="K16" s="50">
        <v>3185986.97</v>
      </c>
      <c r="M16" s="3">
        <f t="shared" si="1"/>
        <v>1943826.8300000003</v>
      </c>
      <c r="O16">
        <f t="shared" si="0"/>
        <v>0</v>
      </c>
    </row>
    <row r="17" spans="2:15" ht="13.15" customHeight="1">
      <c r="B17" s="1" t="s">
        <v>33</v>
      </c>
      <c r="C17" s="1" t="s">
        <v>34</v>
      </c>
      <c r="D17" s="1" t="s">
        <v>10</v>
      </c>
      <c r="E17" s="49">
        <v>10525215.890000001</v>
      </c>
      <c r="F17" s="2"/>
      <c r="G17" s="1" t="s">
        <v>33</v>
      </c>
      <c r="H17" s="1" t="s">
        <v>34</v>
      </c>
      <c r="I17" s="1"/>
      <c r="J17" s="1" t="s">
        <v>10</v>
      </c>
      <c r="K17" s="50">
        <v>25355856.34</v>
      </c>
      <c r="M17" s="3">
        <f t="shared" si="1"/>
        <v>14830640.449999999</v>
      </c>
      <c r="O17">
        <f t="shared" si="0"/>
        <v>0</v>
      </c>
    </row>
    <row r="18" spans="2:15" ht="13.15" customHeight="1">
      <c r="B18" s="1" t="s">
        <v>35</v>
      </c>
      <c r="C18" s="1" t="s">
        <v>36</v>
      </c>
      <c r="D18" s="1" t="s">
        <v>10</v>
      </c>
      <c r="E18" s="49">
        <v>658493.18999999994</v>
      </c>
      <c r="F18" s="2"/>
      <c r="G18" s="1" t="s">
        <v>35</v>
      </c>
      <c r="H18" s="1" t="s">
        <v>36</v>
      </c>
      <c r="I18" s="1"/>
      <c r="J18" s="1" t="s">
        <v>10</v>
      </c>
      <c r="K18" s="50">
        <v>1635604.12</v>
      </c>
      <c r="M18" s="3">
        <f t="shared" si="1"/>
        <v>977110.93000000017</v>
      </c>
      <c r="O18">
        <f t="shared" si="0"/>
        <v>0</v>
      </c>
    </row>
    <row r="19" spans="2:15" ht="13.15" customHeight="1">
      <c r="B19" s="1" t="s">
        <v>37</v>
      </c>
      <c r="C19" s="1" t="s">
        <v>38</v>
      </c>
      <c r="D19" s="1" t="s">
        <v>10</v>
      </c>
      <c r="E19" s="2">
        <v>0</v>
      </c>
      <c r="F19" s="2"/>
      <c r="G19" s="1" t="s">
        <v>37</v>
      </c>
      <c r="H19" s="1" t="s">
        <v>38</v>
      </c>
      <c r="I19" s="1"/>
      <c r="J19" s="1" t="s">
        <v>10</v>
      </c>
      <c r="K19" s="50">
        <v>0</v>
      </c>
      <c r="M19" s="3">
        <f t="shared" si="1"/>
        <v>0</v>
      </c>
      <c r="O19">
        <f t="shared" si="0"/>
        <v>0</v>
      </c>
    </row>
    <row r="20" spans="2:15" ht="13.15" customHeight="1">
      <c r="B20" s="1" t="s">
        <v>39</v>
      </c>
      <c r="C20" s="1" t="s">
        <v>40</v>
      </c>
      <c r="D20" s="1" t="s">
        <v>10</v>
      </c>
      <c r="E20" s="49">
        <v>203769.32</v>
      </c>
      <c r="F20" s="2"/>
      <c r="G20" s="1" t="s">
        <v>39</v>
      </c>
      <c r="H20" s="1" t="s">
        <v>40</v>
      </c>
      <c r="I20" s="1"/>
      <c r="J20" s="1" t="s">
        <v>10</v>
      </c>
      <c r="K20" s="50">
        <v>490136.93</v>
      </c>
      <c r="M20" s="3">
        <f t="shared" si="1"/>
        <v>286367.61</v>
      </c>
      <c r="O20">
        <f t="shared" si="0"/>
        <v>0</v>
      </c>
    </row>
    <row r="21" spans="2:15" ht="13.15" customHeight="1">
      <c r="B21" s="1" t="s">
        <v>41</v>
      </c>
      <c r="C21" s="1" t="s">
        <v>42</v>
      </c>
      <c r="D21" s="1" t="s">
        <v>10</v>
      </c>
      <c r="E21" s="49">
        <v>1493894.91</v>
      </c>
      <c r="F21" s="2"/>
      <c r="G21" s="1" t="s">
        <v>41</v>
      </c>
      <c r="H21" s="1" t="s">
        <v>42</v>
      </c>
      <c r="I21" s="1"/>
      <c r="J21" s="1" t="s">
        <v>10</v>
      </c>
      <c r="K21" s="50">
        <v>3599281.06</v>
      </c>
      <c r="M21" s="3">
        <f t="shared" si="1"/>
        <v>2105386.1500000004</v>
      </c>
      <c r="O21">
        <f t="shared" si="0"/>
        <v>0</v>
      </c>
    </row>
    <row r="22" spans="2:15" ht="13.15" customHeight="1">
      <c r="B22" s="1" t="s">
        <v>43</v>
      </c>
      <c r="C22" s="1" t="s">
        <v>44</v>
      </c>
      <c r="D22" s="1" t="s">
        <v>10</v>
      </c>
      <c r="E22" s="49">
        <v>750024.08</v>
      </c>
      <c r="F22" s="2"/>
      <c r="G22" s="1" t="s">
        <v>43</v>
      </c>
      <c r="H22" s="1" t="s">
        <v>44</v>
      </c>
      <c r="I22" s="1"/>
      <c r="J22" s="1" t="s">
        <v>10</v>
      </c>
      <c r="K22" s="50">
        <v>1904478.61</v>
      </c>
      <c r="M22" s="3">
        <f t="shared" si="1"/>
        <v>1154454.5300000003</v>
      </c>
      <c r="O22">
        <f t="shared" si="0"/>
        <v>0</v>
      </c>
    </row>
    <row r="23" spans="2:15" ht="13.15" customHeight="1">
      <c r="B23" s="1" t="s">
        <v>45</v>
      </c>
      <c r="C23" s="1" t="s">
        <v>46</v>
      </c>
      <c r="D23" s="1" t="s">
        <v>10</v>
      </c>
      <c r="E23" s="49">
        <v>1363864.37</v>
      </c>
      <c r="F23" s="2"/>
      <c r="G23" s="1" t="s">
        <v>45</v>
      </c>
      <c r="H23" s="1" t="s">
        <v>46</v>
      </c>
      <c r="I23" s="1"/>
      <c r="J23" s="1" t="s">
        <v>10</v>
      </c>
      <c r="K23" s="50">
        <v>3361985.89</v>
      </c>
      <c r="M23" s="3">
        <f t="shared" si="1"/>
        <v>1998121.52</v>
      </c>
      <c r="O23">
        <f t="shared" si="0"/>
        <v>0</v>
      </c>
    </row>
    <row r="24" spans="2:15" ht="13.15" customHeight="1">
      <c r="B24" s="1" t="s">
        <v>47</v>
      </c>
      <c r="C24" s="1" t="s">
        <v>48</v>
      </c>
      <c r="D24" s="1" t="s">
        <v>10</v>
      </c>
      <c r="E24" s="49">
        <v>5111791.01</v>
      </c>
      <c r="F24" s="2"/>
      <c r="G24" s="1" t="s">
        <v>47</v>
      </c>
      <c r="H24" s="1" t="s">
        <v>48</v>
      </c>
      <c r="I24" s="1"/>
      <c r="J24" s="1" t="s">
        <v>10</v>
      </c>
      <c r="K24" s="50">
        <v>11853724.99</v>
      </c>
      <c r="M24" s="3">
        <f t="shared" si="1"/>
        <v>6741933.9800000004</v>
      </c>
      <c r="O24">
        <f t="shared" si="0"/>
        <v>0</v>
      </c>
    </row>
    <row r="25" spans="2:15" ht="13.15" customHeight="1">
      <c r="B25" s="1" t="s">
        <v>49</v>
      </c>
      <c r="C25" s="1" t="s">
        <v>50</v>
      </c>
      <c r="D25" s="1" t="s">
        <v>10</v>
      </c>
      <c r="E25" s="49">
        <v>2310590.37</v>
      </c>
      <c r="F25" s="2"/>
      <c r="G25" s="1" t="s">
        <v>49</v>
      </c>
      <c r="H25" s="1" t="s">
        <v>50</v>
      </c>
      <c r="I25" s="1"/>
      <c r="J25" s="1" t="s">
        <v>10</v>
      </c>
      <c r="K25" s="50">
        <v>5580004.6699999999</v>
      </c>
      <c r="M25" s="3">
        <f t="shared" si="1"/>
        <v>3269414.3</v>
      </c>
      <c r="O25">
        <f t="shared" si="0"/>
        <v>0</v>
      </c>
    </row>
    <row r="26" spans="2:15" ht="13.15" customHeight="1">
      <c r="B26" s="1" t="s">
        <v>51</v>
      </c>
      <c r="C26" s="1" t="s">
        <v>52</v>
      </c>
      <c r="D26" s="1" t="s">
        <v>10</v>
      </c>
      <c r="E26" s="49">
        <v>196945.01</v>
      </c>
      <c r="F26" s="2"/>
      <c r="G26" s="1" t="s">
        <v>51</v>
      </c>
      <c r="H26" s="1" t="s">
        <v>52</v>
      </c>
      <c r="I26" s="1"/>
      <c r="J26" s="1" t="s">
        <v>10</v>
      </c>
      <c r="K26" s="50">
        <v>505932.25</v>
      </c>
      <c r="M26" s="3">
        <f t="shared" si="1"/>
        <v>308987.24</v>
      </c>
      <c r="O26">
        <f t="shared" si="0"/>
        <v>0</v>
      </c>
    </row>
    <row r="27" spans="2:15" ht="13.15" customHeight="1">
      <c r="B27" s="1" t="s">
        <v>53</v>
      </c>
      <c r="C27" s="1" t="s">
        <v>54</v>
      </c>
      <c r="D27" s="1" t="s">
        <v>10</v>
      </c>
      <c r="E27" s="49">
        <v>2678136.2599999998</v>
      </c>
      <c r="F27" s="2"/>
      <c r="G27" s="1" t="s">
        <v>53</v>
      </c>
      <c r="H27" s="1" t="s">
        <v>54</v>
      </c>
      <c r="I27" s="1"/>
      <c r="J27" s="1" t="s">
        <v>10</v>
      </c>
      <c r="K27" s="50">
        <v>7031214.9100000001</v>
      </c>
      <c r="M27" s="3">
        <f t="shared" si="1"/>
        <v>4353078.6500000004</v>
      </c>
      <c r="O27">
        <f t="shared" si="0"/>
        <v>0</v>
      </c>
    </row>
    <row r="28" spans="2:15" ht="13.15" customHeight="1">
      <c r="B28" s="1" t="s">
        <v>55</v>
      </c>
      <c r="C28" s="1" t="s">
        <v>56</v>
      </c>
      <c r="D28" s="1" t="s">
        <v>10</v>
      </c>
      <c r="E28" s="49">
        <v>74750.080000000002</v>
      </c>
      <c r="F28" s="2"/>
      <c r="G28" s="1" t="s">
        <v>55</v>
      </c>
      <c r="H28" s="1" t="s">
        <v>56</v>
      </c>
      <c r="I28" s="1"/>
      <c r="J28" s="1" t="s">
        <v>10</v>
      </c>
      <c r="K28" s="50">
        <v>263160.63</v>
      </c>
      <c r="M28" s="3">
        <f t="shared" si="1"/>
        <v>188410.55</v>
      </c>
      <c r="O28">
        <f t="shared" si="0"/>
        <v>0</v>
      </c>
    </row>
    <row r="29" spans="2:15" ht="13.15" customHeight="1">
      <c r="B29" s="1" t="s">
        <v>57</v>
      </c>
      <c r="C29" s="1" t="s">
        <v>58</v>
      </c>
      <c r="D29" s="1" t="s">
        <v>10</v>
      </c>
      <c r="E29" s="49">
        <v>225850.12</v>
      </c>
      <c r="F29" s="2"/>
      <c r="G29" s="1" t="s">
        <v>57</v>
      </c>
      <c r="H29" s="1" t="s">
        <v>58</v>
      </c>
      <c r="I29" s="1"/>
      <c r="J29" s="1" t="s">
        <v>10</v>
      </c>
      <c r="K29" s="50">
        <v>649064.69999999995</v>
      </c>
      <c r="M29" s="3">
        <f t="shared" si="1"/>
        <v>423214.57999999996</v>
      </c>
      <c r="O29">
        <f t="shared" si="0"/>
        <v>0</v>
      </c>
    </row>
    <row r="30" spans="2:15" ht="13.15" customHeight="1">
      <c r="B30" s="1" t="s">
        <v>59</v>
      </c>
      <c r="C30" s="1" t="s">
        <v>60</v>
      </c>
      <c r="D30" s="1" t="s">
        <v>10</v>
      </c>
      <c r="E30" s="49">
        <v>19231544.460000001</v>
      </c>
      <c r="F30" s="2"/>
      <c r="G30" s="1" t="s">
        <v>59</v>
      </c>
      <c r="H30" s="1" t="s">
        <v>60</v>
      </c>
      <c r="I30" s="1"/>
      <c r="J30" s="1" t="s">
        <v>10</v>
      </c>
      <c r="K30" s="50">
        <v>47026900.869999997</v>
      </c>
      <c r="M30" s="3">
        <f t="shared" si="1"/>
        <v>27795356.409999996</v>
      </c>
      <c r="O30">
        <f t="shared" si="0"/>
        <v>0</v>
      </c>
    </row>
    <row r="31" spans="2:15" ht="13.15" customHeight="1">
      <c r="B31" s="1" t="s">
        <v>61</v>
      </c>
      <c r="C31" s="1" t="s">
        <v>62</v>
      </c>
      <c r="D31" s="1" t="s">
        <v>10</v>
      </c>
      <c r="E31" s="49">
        <v>1208290.3700000001</v>
      </c>
      <c r="F31" s="2"/>
      <c r="G31" s="1" t="s">
        <v>61</v>
      </c>
      <c r="H31" s="1" t="s">
        <v>62</v>
      </c>
      <c r="I31" s="1"/>
      <c r="J31" s="1" t="s">
        <v>10</v>
      </c>
      <c r="K31" s="50">
        <v>2926827.76</v>
      </c>
      <c r="M31" s="3">
        <f t="shared" si="1"/>
        <v>1718537.3899999997</v>
      </c>
      <c r="O31">
        <f t="shared" si="0"/>
        <v>0</v>
      </c>
    </row>
    <row r="32" spans="2:15" ht="13.15" customHeight="1">
      <c r="B32" s="1" t="s">
        <v>63</v>
      </c>
      <c r="C32" s="1" t="s">
        <v>64</v>
      </c>
      <c r="D32" s="1" t="s">
        <v>10</v>
      </c>
      <c r="E32" s="49">
        <v>947354.14</v>
      </c>
      <c r="F32" s="2"/>
      <c r="G32" s="1" t="s">
        <v>63</v>
      </c>
      <c r="H32" s="1" t="s">
        <v>64</v>
      </c>
      <c r="I32" s="1"/>
      <c r="J32" s="1" t="s">
        <v>10</v>
      </c>
      <c r="K32" s="50">
        <v>2348685.0699999998</v>
      </c>
      <c r="M32" s="3">
        <f t="shared" si="1"/>
        <v>1401330.9299999997</v>
      </c>
      <c r="O32">
        <f t="shared" si="0"/>
        <v>0</v>
      </c>
    </row>
    <row r="33" spans="2:15" ht="13.15" customHeight="1">
      <c r="B33" s="1" t="s">
        <v>65</v>
      </c>
      <c r="C33" s="1" t="s">
        <v>66</v>
      </c>
      <c r="D33" s="1" t="s">
        <v>10</v>
      </c>
      <c r="E33" s="49">
        <v>139031.57</v>
      </c>
      <c r="F33" s="2"/>
      <c r="G33" s="1" t="s">
        <v>65</v>
      </c>
      <c r="H33" s="1" t="s">
        <v>66</v>
      </c>
      <c r="I33" s="1"/>
      <c r="J33" s="1" t="s">
        <v>10</v>
      </c>
      <c r="K33" s="50">
        <v>359010.21</v>
      </c>
      <c r="M33" s="3">
        <f t="shared" si="1"/>
        <v>219978.64</v>
      </c>
      <c r="O33">
        <f t="shared" si="0"/>
        <v>0</v>
      </c>
    </row>
    <row r="34" spans="2:15" ht="13.15" customHeight="1">
      <c r="B34" s="1" t="s">
        <v>67</v>
      </c>
      <c r="C34" s="1" t="s">
        <v>68</v>
      </c>
      <c r="D34" s="1" t="s">
        <v>10</v>
      </c>
      <c r="E34" s="49">
        <v>3122691.21</v>
      </c>
      <c r="F34" s="2"/>
      <c r="G34" s="1" t="s">
        <v>67</v>
      </c>
      <c r="H34" s="1" t="s">
        <v>68</v>
      </c>
      <c r="I34" s="1"/>
      <c r="J34" s="1" t="s">
        <v>10</v>
      </c>
      <c r="K34" s="50">
        <v>7676936.2000000002</v>
      </c>
      <c r="M34" s="3">
        <f t="shared" si="1"/>
        <v>4554244.99</v>
      </c>
      <c r="O34">
        <f t="shared" si="0"/>
        <v>0</v>
      </c>
    </row>
    <row r="35" spans="2:15" ht="13.15" customHeight="1">
      <c r="B35" s="1" t="s">
        <v>69</v>
      </c>
      <c r="C35" s="1" t="s">
        <v>70</v>
      </c>
      <c r="D35" s="1" t="s">
        <v>10</v>
      </c>
      <c r="E35" s="49">
        <v>15333051.560000001</v>
      </c>
      <c r="F35" s="2"/>
      <c r="G35" s="1" t="s">
        <v>69</v>
      </c>
      <c r="H35" s="1" t="s">
        <v>70</v>
      </c>
      <c r="I35" s="1"/>
      <c r="J35" s="1" t="s">
        <v>10</v>
      </c>
      <c r="K35" s="50">
        <v>37308959.710000001</v>
      </c>
      <c r="M35" s="3">
        <f t="shared" si="1"/>
        <v>21975908.149999999</v>
      </c>
      <c r="O35">
        <f t="shared" si="0"/>
        <v>0</v>
      </c>
    </row>
    <row r="36" spans="2:15" ht="13.15" customHeight="1">
      <c r="B36" s="1" t="s">
        <v>71</v>
      </c>
      <c r="C36" s="1" t="s">
        <v>72</v>
      </c>
      <c r="D36" s="1" t="s">
        <v>10</v>
      </c>
      <c r="E36" s="49">
        <v>7222066.5300000003</v>
      </c>
      <c r="F36" s="2"/>
      <c r="G36" s="1" t="s">
        <v>71</v>
      </c>
      <c r="H36" s="1" t="s">
        <v>72</v>
      </c>
      <c r="I36" s="1"/>
      <c r="J36" s="1" t="s">
        <v>10</v>
      </c>
      <c r="K36" s="50">
        <v>17172700.050000001</v>
      </c>
      <c r="M36" s="3">
        <f t="shared" si="1"/>
        <v>9950633.5199999996</v>
      </c>
      <c r="O36">
        <f t="shared" si="0"/>
        <v>0</v>
      </c>
    </row>
    <row r="37" spans="2:15" ht="13.15" customHeight="1">
      <c r="B37" s="1" t="s">
        <v>73</v>
      </c>
      <c r="C37" s="1" t="s">
        <v>74</v>
      </c>
      <c r="D37" s="1" t="s">
        <v>10</v>
      </c>
      <c r="E37" s="49">
        <v>12261245.91</v>
      </c>
      <c r="F37" s="2"/>
      <c r="G37" s="1" t="s">
        <v>73</v>
      </c>
      <c r="H37" s="1" t="s">
        <v>74</v>
      </c>
      <c r="I37" s="1"/>
      <c r="J37" s="1" t="s">
        <v>10</v>
      </c>
      <c r="K37" s="50">
        <v>27406428.780000001</v>
      </c>
      <c r="M37" s="3">
        <f t="shared" si="1"/>
        <v>15145182.870000001</v>
      </c>
      <c r="O37">
        <f t="shared" si="0"/>
        <v>0</v>
      </c>
    </row>
    <row r="38" spans="2:15" ht="13.15" customHeight="1">
      <c r="B38" s="1" t="s">
        <v>75</v>
      </c>
      <c r="C38" s="1" t="s">
        <v>76</v>
      </c>
      <c r="D38" s="1" t="s">
        <v>10</v>
      </c>
      <c r="E38" s="49">
        <v>2823358.21</v>
      </c>
      <c r="F38" s="2"/>
      <c r="G38" s="1" t="s">
        <v>75</v>
      </c>
      <c r="H38" s="1" t="s">
        <v>76</v>
      </c>
      <c r="I38" s="1"/>
      <c r="J38" s="1" t="s">
        <v>10</v>
      </c>
      <c r="K38" s="50">
        <v>7243729.2400000002</v>
      </c>
      <c r="M38" s="3">
        <f t="shared" si="1"/>
        <v>4420371.03</v>
      </c>
      <c r="O38">
        <f t="shared" si="0"/>
        <v>0</v>
      </c>
    </row>
    <row r="39" spans="2:15" ht="13.15" customHeight="1">
      <c r="B39" s="1" t="s">
        <v>77</v>
      </c>
      <c r="C39" s="1" t="s">
        <v>78</v>
      </c>
      <c r="D39" s="1" t="s">
        <v>10</v>
      </c>
      <c r="E39" s="49">
        <v>434912.99</v>
      </c>
      <c r="F39" s="2"/>
      <c r="G39" s="1" t="s">
        <v>77</v>
      </c>
      <c r="H39" s="1" t="s">
        <v>78</v>
      </c>
      <c r="I39" s="1"/>
      <c r="J39" s="1" t="s">
        <v>10</v>
      </c>
      <c r="K39" s="50">
        <v>1052004.07</v>
      </c>
      <c r="M39" s="3">
        <f t="shared" si="1"/>
        <v>617091.08000000007</v>
      </c>
      <c r="O39">
        <f t="shared" si="0"/>
        <v>0</v>
      </c>
    </row>
    <row r="40" spans="2:15" ht="13.15" customHeight="1">
      <c r="B40" s="1" t="s">
        <v>79</v>
      </c>
      <c r="C40" s="1" t="s">
        <v>80</v>
      </c>
      <c r="D40" s="1" t="s">
        <v>10</v>
      </c>
      <c r="E40" s="2">
        <v>0</v>
      </c>
      <c r="F40" s="2"/>
      <c r="G40" s="1" t="s">
        <v>79</v>
      </c>
      <c r="H40" s="1" t="s">
        <v>80</v>
      </c>
      <c r="I40" s="1"/>
      <c r="J40" s="1" t="s">
        <v>10</v>
      </c>
      <c r="K40" s="50">
        <v>0</v>
      </c>
      <c r="M40" s="3">
        <f t="shared" si="1"/>
        <v>0</v>
      </c>
      <c r="O40">
        <f t="shared" si="0"/>
        <v>0</v>
      </c>
    </row>
    <row r="41" spans="2:15" ht="13.15" customHeight="1">
      <c r="B41" s="1" t="s">
        <v>81</v>
      </c>
      <c r="C41" s="1" t="s">
        <v>82</v>
      </c>
      <c r="D41" s="1" t="s">
        <v>10</v>
      </c>
      <c r="E41" s="49">
        <v>5751637.1200000001</v>
      </c>
      <c r="F41" s="2"/>
      <c r="G41" s="1" t="s">
        <v>81</v>
      </c>
      <c r="H41" s="1" t="s">
        <v>82</v>
      </c>
      <c r="I41" s="1"/>
      <c r="J41" s="1" t="s">
        <v>10</v>
      </c>
      <c r="K41" s="50">
        <v>14050706.73</v>
      </c>
      <c r="M41" s="3">
        <f t="shared" si="1"/>
        <v>8299069.6100000003</v>
      </c>
      <c r="O41">
        <f t="shared" si="0"/>
        <v>0</v>
      </c>
    </row>
    <row r="42" spans="2:15" ht="13.15" customHeight="1">
      <c r="B42" s="1" t="s">
        <v>83</v>
      </c>
      <c r="C42" s="1" t="s">
        <v>84</v>
      </c>
      <c r="D42" s="1" t="s">
        <v>10</v>
      </c>
      <c r="E42" s="49">
        <v>459829.36</v>
      </c>
      <c r="F42" s="2"/>
      <c r="G42" s="1" t="s">
        <v>83</v>
      </c>
      <c r="H42" s="1" t="s">
        <v>84</v>
      </c>
      <c r="I42" s="1"/>
      <c r="J42" s="1" t="s">
        <v>10</v>
      </c>
      <c r="K42" s="50">
        <v>1258052.3999999999</v>
      </c>
      <c r="M42" s="3">
        <f t="shared" si="1"/>
        <v>798223.03999999992</v>
      </c>
      <c r="O42">
        <f t="shared" si="0"/>
        <v>0</v>
      </c>
    </row>
    <row r="43" spans="2:15" ht="13.15" customHeight="1">
      <c r="B43" s="1" t="s">
        <v>85</v>
      </c>
      <c r="C43" s="1" t="s">
        <v>86</v>
      </c>
      <c r="D43" s="1" t="s">
        <v>10</v>
      </c>
      <c r="E43" s="49">
        <v>880598.84</v>
      </c>
      <c r="F43" s="2"/>
      <c r="G43" s="1" t="s">
        <v>85</v>
      </c>
      <c r="H43" s="1" t="s">
        <v>86</v>
      </c>
      <c r="I43" s="1"/>
      <c r="J43" s="1" t="s">
        <v>10</v>
      </c>
      <c r="K43" s="50">
        <v>2383835.13</v>
      </c>
      <c r="M43" s="3">
        <f t="shared" si="1"/>
        <v>1503236.29</v>
      </c>
      <c r="O43">
        <f t="shared" si="0"/>
        <v>0</v>
      </c>
    </row>
    <row r="44" spans="2:15" ht="13.15" customHeight="1">
      <c r="B44" s="1" t="s">
        <v>87</v>
      </c>
      <c r="C44" s="1" t="s">
        <v>88</v>
      </c>
      <c r="D44" s="1" t="s">
        <v>10</v>
      </c>
      <c r="E44" s="49">
        <v>983299.72</v>
      </c>
      <c r="F44" s="2"/>
      <c r="G44" s="1" t="s">
        <v>87</v>
      </c>
      <c r="H44" s="1" t="s">
        <v>88</v>
      </c>
      <c r="I44" s="1"/>
      <c r="J44" s="1" t="s">
        <v>10</v>
      </c>
      <c r="K44" s="50">
        <v>2334591.54</v>
      </c>
      <c r="M44" s="3">
        <f t="shared" si="1"/>
        <v>1351291.82</v>
      </c>
      <c r="O44">
        <f t="shared" si="0"/>
        <v>0</v>
      </c>
    </row>
    <row r="45" spans="2:15" ht="13.15" customHeight="1">
      <c r="B45" s="1" t="s">
        <v>89</v>
      </c>
      <c r="C45" s="1" t="s">
        <v>90</v>
      </c>
      <c r="D45" s="1" t="s">
        <v>10</v>
      </c>
      <c r="E45" s="49">
        <v>2214152.5099999998</v>
      </c>
      <c r="F45" s="2"/>
      <c r="G45" s="1" t="s">
        <v>89</v>
      </c>
      <c r="H45" s="1" t="s">
        <v>90</v>
      </c>
      <c r="I45" s="1"/>
      <c r="J45" s="1" t="s">
        <v>10</v>
      </c>
      <c r="K45" s="50">
        <v>5438521.3200000003</v>
      </c>
      <c r="M45" s="3">
        <f t="shared" si="1"/>
        <v>3224368.8100000005</v>
      </c>
      <c r="O45">
        <f t="shared" si="0"/>
        <v>0</v>
      </c>
    </row>
    <row r="46" spans="2:15" ht="13.15" customHeight="1">
      <c r="B46" s="1" t="s">
        <v>91</v>
      </c>
      <c r="C46" s="1" t="s">
        <v>92</v>
      </c>
      <c r="D46" s="1" t="s">
        <v>10</v>
      </c>
      <c r="E46" s="49">
        <v>2494484.62</v>
      </c>
      <c r="F46" s="2"/>
      <c r="G46" s="1" t="s">
        <v>91</v>
      </c>
      <c r="H46" s="1" t="s">
        <v>92</v>
      </c>
      <c r="I46" s="1"/>
      <c r="J46" s="1" t="s">
        <v>10</v>
      </c>
      <c r="K46" s="50">
        <v>6182950.6200000001</v>
      </c>
      <c r="M46" s="3">
        <f t="shared" si="1"/>
        <v>3688466</v>
      </c>
      <c r="O46">
        <f t="shared" si="0"/>
        <v>0</v>
      </c>
    </row>
    <row r="47" spans="2:15" ht="13.15" customHeight="1">
      <c r="B47" s="1" t="s">
        <v>93</v>
      </c>
      <c r="C47" s="1" t="s">
        <v>94</v>
      </c>
      <c r="D47" s="1" t="s">
        <v>10</v>
      </c>
      <c r="E47" s="49">
        <v>273008.2</v>
      </c>
      <c r="F47" s="2"/>
      <c r="G47" s="1" t="s">
        <v>93</v>
      </c>
      <c r="H47" s="1" t="s">
        <v>94</v>
      </c>
      <c r="I47" s="1"/>
      <c r="J47" s="1" t="s">
        <v>10</v>
      </c>
      <c r="K47" s="50">
        <v>656668.68000000005</v>
      </c>
      <c r="M47" s="3">
        <f t="shared" si="1"/>
        <v>383660.48000000004</v>
      </c>
      <c r="O47">
        <f t="shared" si="0"/>
        <v>0</v>
      </c>
    </row>
    <row r="48" spans="2:15" ht="13.15" customHeight="1">
      <c r="B48" s="1" t="s">
        <v>95</v>
      </c>
      <c r="C48" s="1" t="s">
        <v>96</v>
      </c>
      <c r="D48" s="1" t="s">
        <v>10</v>
      </c>
      <c r="E48" s="49">
        <v>98300.19</v>
      </c>
      <c r="F48" s="2"/>
      <c r="G48" s="1" t="s">
        <v>95</v>
      </c>
      <c r="H48" s="1" t="s">
        <v>96</v>
      </c>
      <c r="I48" s="1"/>
      <c r="J48" s="1" t="s">
        <v>10</v>
      </c>
      <c r="K48" s="50">
        <v>288873.42</v>
      </c>
      <c r="M48" s="3">
        <f t="shared" si="1"/>
        <v>190573.22999999998</v>
      </c>
      <c r="O48">
        <f t="shared" si="0"/>
        <v>0</v>
      </c>
    </row>
    <row r="49" spans="2:15" ht="13.15" customHeight="1">
      <c r="B49" s="1" t="s">
        <v>97</v>
      </c>
      <c r="C49" s="1" t="s">
        <v>98</v>
      </c>
      <c r="D49" s="1" t="s">
        <v>10</v>
      </c>
      <c r="E49" s="49">
        <v>50385.08</v>
      </c>
      <c r="F49" s="2"/>
      <c r="G49" s="1" t="s">
        <v>97</v>
      </c>
      <c r="H49" s="1" t="s">
        <v>98</v>
      </c>
      <c r="I49" s="1"/>
      <c r="J49" s="1" t="s">
        <v>10</v>
      </c>
      <c r="K49" s="50">
        <v>132456.94</v>
      </c>
      <c r="M49" s="3">
        <f t="shared" si="1"/>
        <v>82071.86</v>
      </c>
      <c r="O49">
        <f t="shared" si="0"/>
        <v>0</v>
      </c>
    </row>
    <row r="50" spans="2:15" ht="13.15" customHeight="1">
      <c r="B50" s="1" t="s">
        <v>99</v>
      </c>
      <c r="C50" s="1" t="s">
        <v>100</v>
      </c>
      <c r="D50" s="1" t="s">
        <v>10</v>
      </c>
      <c r="E50" s="49">
        <v>4540954.4400000004</v>
      </c>
      <c r="F50" s="2"/>
      <c r="G50" s="1" t="s">
        <v>99</v>
      </c>
      <c r="H50" s="1" t="s">
        <v>100</v>
      </c>
      <c r="I50" s="1"/>
      <c r="J50" s="1" t="s">
        <v>10</v>
      </c>
      <c r="K50" s="50">
        <v>10962377.08</v>
      </c>
      <c r="M50" s="3">
        <f t="shared" si="1"/>
        <v>6421422.6399999997</v>
      </c>
      <c r="O50">
        <f t="shared" si="0"/>
        <v>0</v>
      </c>
    </row>
    <row r="51" spans="2:15" ht="13.15" customHeight="1">
      <c r="B51" s="1" t="s">
        <v>101</v>
      </c>
      <c r="C51" s="1" t="s">
        <v>102</v>
      </c>
      <c r="D51" s="1" t="s">
        <v>10</v>
      </c>
      <c r="E51" s="49">
        <v>66347.990000000005</v>
      </c>
      <c r="F51" s="2"/>
      <c r="G51" s="1" t="s">
        <v>101</v>
      </c>
      <c r="H51" s="1" t="s">
        <v>102</v>
      </c>
      <c r="I51" s="1"/>
      <c r="J51" s="1" t="s">
        <v>10</v>
      </c>
      <c r="K51" s="50">
        <v>173537.17</v>
      </c>
      <c r="M51" s="3">
        <f t="shared" si="1"/>
        <v>107189.18000000001</v>
      </c>
      <c r="O51">
        <f t="shared" si="0"/>
        <v>0</v>
      </c>
    </row>
    <row r="52" spans="2:15" ht="13.15" customHeight="1">
      <c r="B52" s="1" t="s">
        <v>103</v>
      </c>
      <c r="C52" s="1" t="s">
        <v>104</v>
      </c>
      <c r="D52" s="1" t="s">
        <v>10</v>
      </c>
      <c r="E52" s="49">
        <v>199517.87</v>
      </c>
      <c r="F52" s="2"/>
      <c r="G52" s="1" t="s">
        <v>103</v>
      </c>
      <c r="H52" s="1" t="s">
        <v>104</v>
      </c>
      <c r="I52" s="1"/>
      <c r="J52" s="1" t="s">
        <v>10</v>
      </c>
      <c r="K52" s="50">
        <v>559836.18999999994</v>
      </c>
      <c r="M52" s="3">
        <f t="shared" si="1"/>
        <v>360318.31999999995</v>
      </c>
      <c r="O52">
        <f t="shared" si="0"/>
        <v>0</v>
      </c>
    </row>
    <row r="53" spans="2:15" ht="13.15" customHeight="1">
      <c r="B53" s="1" t="s">
        <v>105</v>
      </c>
      <c r="C53" s="1" t="s">
        <v>106</v>
      </c>
      <c r="D53" s="1" t="s">
        <v>10</v>
      </c>
      <c r="E53" s="49">
        <v>6063.81</v>
      </c>
      <c r="F53" s="2"/>
      <c r="G53" s="1" t="s">
        <v>105</v>
      </c>
      <c r="H53" s="1" t="s">
        <v>106</v>
      </c>
      <c r="I53" s="1"/>
      <c r="J53" s="1" t="s">
        <v>10</v>
      </c>
      <c r="K53" s="50">
        <v>18464.849999999999</v>
      </c>
      <c r="M53" s="3">
        <f t="shared" si="1"/>
        <v>12401.039999999997</v>
      </c>
      <c r="O53">
        <f t="shared" si="0"/>
        <v>0</v>
      </c>
    </row>
    <row r="54" spans="2:15" ht="13.15" customHeight="1">
      <c r="B54" s="1" t="s">
        <v>107</v>
      </c>
      <c r="C54" s="1" t="s">
        <v>108</v>
      </c>
      <c r="D54" s="1" t="s">
        <v>10</v>
      </c>
      <c r="E54" s="49">
        <v>67154</v>
      </c>
      <c r="F54" s="2"/>
      <c r="G54" s="1" t="s">
        <v>107</v>
      </c>
      <c r="H54" s="1" t="s">
        <v>108</v>
      </c>
      <c r="I54" s="1"/>
      <c r="J54" s="1" t="s">
        <v>10</v>
      </c>
      <c r="K54" s="50">
        <v>200732.49</v>
      </c>
      <c r="M54" s="3">
        <f t="shared" si="1"/>
        <v>133578.49</v>
      </c>
      <c r="O54">
        <f t="shared" si="0"/>
        <v>0</v>
      </c>
    </row>
    <row r="55" spans="2:15" ht="13.15" customHeight="1">
      <c r="B55" s="1" t="s">
        <v>109</v>
      </c>
      <c r="C55" s="1" t="s">
        <v>110</v>
      </c>
      <c r="D55" s="1" t="s">
        <v>10</v>
      </c>
      <c r="E55" s="49">
        <v>20945.599999999999</v>
      </c>
      <c r="F55" s="2"/>
      <c r="G55" s="1" t="s">
        <v>109</v>
      </c>
      <c r="H55" s="1" t="s">
        <v>110</v>
      </c>
      <c r="I55" s="1"/>
      <c r="J55" s="1" t="s">
        <v>10</v>
      </c>
      <c r="K55" s="50">
        <v>22133.74</v>
      </c>
      <c r="M55" s="3">
        <f t="shared" si="1"/>
        <v>1188.1400000000031</v>
      </c>
      <c r="O55">
        <f t="shared" si="0"/>
        <v>0</v>
      </c>
    </row>
    <row r="56" spans="2:15" ht="13.15" customHeight="1">
      <c r="B56" s="1" t="s">
        <v>111</v>
      </c>
      <c r="C56" s="1" t="s">
        <v>112</v>
      </c>
      <c r="D56" s="1" t="s">
        <v>10</v>
      </c>
      <c r="E56" s="49">
        <v>35953.79</v>
      </c>
      <c r="F56" s="2"/>
      <c r="G56" s="1" t="s">
        <v>111</v>
      </c>
      <c r="H56" s="1" t="s">
        <v>112</v>
      </c>
      <c r="I56" s="1"/>
      <c r="J56" s="1" t="s">
        <v>10</v>
      </c>
      <c r="K56" s="50">
        <v>109029.16</v>
      </c>
      <c r="M56" s="3">
        <f t="shared" si="1"/>
        <v>73075.37</v>
      </c>
      <c r="O56">
        <f t="shared" si="0"/>
        <v>0</v>
      </c>
    </row>
    <row r="57" spans="2:15" ht="13.15" customHeight="1">
      <c r="B57" s="1" t="s">
        <v>113</v>
      </c>
      <c r="C57" s="1" t="s">
        <v>114</v>
      </c>
      <c r="D57" s="1" t="s">
        <v>10</v>
      </c>
      <c r="E57" s="49">
        <v>159352.41</v>
      </c>
      <c r="F57" s="2"/>
      <c r="G57" s="1" t="s">
        <v>113</v>
      </c>
      <c r="H57" s="1" t="s">
        <v>114</v>
      </c>
      <c r="I57" s="1"/>
      <c r="J57" s="1" t="s">
        <v>10</v>
      </c>
      <c r="K57" s="50">
        <v>493873.67</v>
      </c>
      <c r="M57" s="3">
        <f t="shared" si="1"/>
        <v>334521.26</v>
      </c>
      <c r="O57">
        <f t="shared" si="0"/>
        <v>0</v>
      </c>
    </row>
    <row r="58" spans="2:15" ht="13.15" customHeight="1">
      <c r="B58" s="1" t="s">
        <v>115</v>
      </c>
      <c r="C58" s="1" t="s">
        <v>116</v>
      </c>
      <c r="D58" s="1" t="s">
        <v>10</v>
      </c>
      <c r="E58" s="49">
        <v>5406446.2999999998</v>
      </c>
      <c r="F58" s="2"/>
      <c r="G58" s="1" t="s">
        <v>115</v>
      </c>
      <c r="H58" s="1" t="s">
        <v>116</v>
      </c>
      <c r="I58" s="1"/>
      <c r="J58" s="1" t="s">
        <v>10</v>
      </c>
      <c r="K58" s="50">
        <v>13983779.32</v>
      </c>
      <c r="M58" s="3">
        <f t="shared" si="1"/>
        <v>8577333.0199999996</v>
      </c>
      <c r="O58">
        <f t="shared" si="0"/>
        <v>0</v>
      </c>
    </row>
    <row r="59" spans="2:15" ht="13.15" customHeight="1">
      <c r="B59" s="1" t="s">
        <v>117</v>
      </c>
      <c r="C59" s="1" t="s">
        <v>118</v>
      </c>
      <c r="D59" s="1" t="s">
        <v>10</v>
      </c>
      <c r="E59" s="49">
        <v>717636.43</v>
      </c>
      <c r="F59" s="2"/>
      <c r="G59" s="1" t="s">
        <v>117</v>
      </c>
      <c r="H59" s="1" t="s">
        <v>118</v>
      </c>
      <c r="I59" s="1"/>
      <c r="J59" s="1" t="s">
        <v>10</v>
      </c>
      <c r="K59" s="50">
        <v>1957976.6</v>
      </c>
      <c r="M59" s="3">
        <f t="shared" si="1"/>
        <v>1240340.17</v>
      </c>
      <c r="O59">
        <f t="shared" si="0"/>
        <v>0</v>
      </c>
    </row>
    <row r="60" spans="2:15" ht="13.15" customHeight="1">
      <c r="B60" s="1" t="s">
        <v>119</v>
      </c>
      <c r="C60" s="1" t="s">
        <v>120</v>
      </c>
      <c r="D60" s="1" t="s">
        <v>10</v>
      </c>
      <c r="E60" s="2">
        <v>0</v>
      </c>
      <c r="F60" s="2"/>
      <c r="G60" s="1" t="s">
        <v>119</v>
      </c>
      <c r="H60" s="1" t="s">
        <v>120</v>
      </c>
      <c r="I60" s="1"/>
      <c r="J60" s="1" t="s">
        <v>10</v>
      </c>
      <c r="K60" s="50">
        <v>0</v>
      </c>
      <c r="M60" s="3">
        <f t="shared" si="1"/>
        <v>0</v>
      </c>
      <c r="O60">
        <f t="shared" si="0"/>
        <v>0</v>
      </c>
    </row>
    <row r="61" spans="2:15" ht="13.15" customHeight="1">
      <c r="B61" s="1" t="s">
        <v>121</v>
      </c>
      <c r="C61" s="1" t="s">
        <v>122</v>
      </c>
      <c r="D61" s="1" t="s">
        <v>10</v>
      </c>
      <c r="E61" s="49">
        <v>21346.94</v>
      </c>
      <c r="F61" s="2"/>
      <c r="G61" s="1" t="s">
        <v>121</v>
      </c>
      <c r="H61" s="1" t="s">
        <v>122</v>
      </c>
      <c r="I61" s="1"/>
      <c r="J61" s="1" t="s">
        <v>10</v>
      </c>
      <c r="K61" s="50">
        <v>75774.89</v>
      </c>
      <c r="M61" s="3">
        <f t="shared" si="1"/>
        <v>54427.95</v>
      </c>
      <c r="O61">
        <f t="shared" si="0"/>
        <v>0</v>
      </c>
    </row>
    <row r="62" spans="2:15" ht="13.15" customHeight="1">
      <c r="B62" s="1" t="s">
        <v>123</v>
      </c>
      <c r="C62" s="1" t="s">
        <v>124</v>
      </c>
      <c r="D62" s="1" t="s">
        <v>10</v>
      </c>
      <c r="E62" s="49">
        <v>343467.74</v>
      </c>
      <c r="F62" s="2"/>
      <c r="G62" s="1" t="s">
        <v>123</v>
      </c>
      <c r="H62" s="1" t="s">
        <v>124</v>
      </c>
      <c r="I62" s="1"/>
      <c r="J62" s="1" t="s">
        <v>10</v>
      </c>
      <c r="K62" s="50">
        <v>817685.24</v>
      </c>
      <c r="M62" s="3">
        <f t="shared" si="1"/>
        <v>474217.5</v>
      </c>
      <c r="O62">
        <f t="shared" si="0"/>
        <v>0</v>
      </c>
    </row>
    <row r="63" spans="2:15" ht="13.15" customHeight="1">
      <c r="B63" s="1" t="s">
        <v>125</v>
      </c>
      <c r="C63" s="1" t="s">
        <v>126</v>
      </c>
      <c r="D63" s="1" t="s">
        <v>10</v>
      </c>
      <c r="E63" s="49">
        <v>762439.61</v>
      </c>
      <c r="F63" s="2"/>
      <c r="G63" s="1" t="s">
        <v>125</v>
      </c>
      <c r="H63" s="1" t="s">
        <v>126</v>
      </c>
      <c r="I63" s="1"/>
      <c r="J63" s="1" t="s">
        <v>10</v>
      </c>
      <c r="K63" s="50">
        <v>2018042.56</v>
      </c>
      <c r="M63" s="3">
        <f t="shared" si="1"/>
        <v>1255602.9500000002</v>
      </c>
      <c r="O63">
        <f t="shared" si="0"/>
        <v>0</v>
      </c>
    </row>
    <row r="64" spans="2:15" ht="13.15" customHeight="1">
      <c r="B64" s="1" t="s">
        <v>127</v>
      </c>
      <c r="C64" s="1" t="s">
        <v>128</v>
      </c>
      <c r="D64" s="1" t="s">
        <v>10</v>
      </c>
      <c r="E64" s="49">
        <v>3291268.41</v>
      </c>
      <c r="F64" s="2"/>
      <c r="G64" s="1" t="s">
        <v>127</v>
      </c>
      <c r="H64" s="1" t="s">
        <v>128</v>
      </c>
      <c r="I64" s="1"/>
      <c r="J64" s="1" t="s">
        <v>10</v>
      </c>
      <c r="K64" s="50">
        <v>7836138.79</v>
      </c>
      <c r="M64" s="3">
        <f t="shared" si="1"/>
        <v>4544870.38</v>
      </c>
      <c r="O64">
        <f t="shared" si="0"/>
        <v>0</v>
      </c>
    </row>
    <row r="65" spans="2:15" ht="13.15" customHeight="1">
      <c r="B65" s="1" t="s">
        <v>129</v>
      </c>
      <c r="C65" s="1" t="s">
        <v>130</v>
      </c>
      <c r="D65" s="1" t="s">
        <v>10</v>
      </c>
      <c r="E65" s="49">
        <v>459282.56</v>
      </c>
      <c r="F65" s="2"/>
      <c r="G65" s="1" t="s">
        <v>129</v>
      </c>
      <c r="H65" s="1" t="s">
        <v>130</v>
      </c>
      <c r="I65" s="1"/>
      <c r="J65" s="1" t="s">
        <v>10</v>
      </c>
      <c r="K65" s="50">
        <v>1140726.03</v>
      </c>
      <c r="M65" s="3">
        <f t="shared" si="1"/>
        <v>681443.47</v>
      </c>
      <c r="O65">
        <f t="shared" si="0"/>
        <v>0</v>
      </c>
    </row>
    <row r="66" spans="2:15" ht="13.15" customHeight="1">
      <c r="B66" s="1" t="s">
        <v>131</v>
      </c>
      <c r="C66" s="1" t="s">
        <v>132</v>
      </c>
      <c r="D66" s="1" t="s">
        <v>10</v>
      </c>
      <c r="E66" s="49">
        <v>118494.13</v>
      </c>
      <c r="F66" s="2"/>
      <c r="G66" s="1" t="s">
        <v>131</v>
      </c>
      <c r="H66" s="1" t="s">
        <v>132</v>
      </c>
      <c r="I66" s="1"/>
      <c r="J66" s="1" t="s">
        <v>10</v>
      </c>
      <c r="K66" s="50">
        <v>375298.48</v>
      </c>
      <c r="M66" s="3">
        <f t="shared" si="1"/>
        <v>256804.34999999998</v>
      </c>
      <c r="O66">
        <f t="shared" si="0"/>
        <v>0</v>
      </c>
    </row>
    <row r="67" spans="2:15" ht="13.15" customHeight="1">
      <c r="B67" s="1" t="s">
        <v>133</v>
      </c>
      <c r="C67" s="1" t="s">
        <v>134</v>
      </c>
      <c r="D67" s="1" t="s">
        <v>10</v>
      </c>
      <c r="E67" s="49">
        <v>218872</v>
      </c>
      <c r="F67" s="2"/>
      <c r="G67" s="1" t="s">
        <v>133</v>
      </c>
      <c r="H67" s="1" t="s">
        <v>134</v>
      </c>
      <c r="I67" s="1"/>
      <c r="J67" s="1" t="s">
        <v>10</v>
      </c>
      <c r="K67" s="50">
        <v>610412.04</v>
      </c>
      <c r="M67" s="3">
        <f t="shared" si="1"/>
        <v>391540.04000000004</v>
      </c>
      <c r="O67">
        <f t="shared" si="0"/>
        <v>0</v>
      </c>
    </row>
    <row r="68" spans="2:15" ht="13.15" customHeight="1">
      <c r="B68" s="1" t="s">
        <v>135</v>
      </c>
      <c r="C68" s="1" t="s">
        <v>136</v>
      </c>
      <c r="D68" s="1" t="s">
        <v>10</v>
      </c>
      <c r="E68" s="49">
        <v>572558.81999999995</v>
      </c>
      <c r="F68" s="2"/>
      <c r="G68" s="1" t="s">
        <v>135</v>
      </c>
      <c r="H68" s="1" t="s">
        <v>136</v>
      </c>
      <c r="I68" s="1"/>
      <c r="J68" s="1" t="s">
        <v>10</v>
      </c>
      <c r="K68" s="50">
        <v>1400586.54</v>
      </c>
      <c r="M68" s="3">
        <f t="shared" si="1"/>
        <v>828027.72000000009</v>
      </c>
      <c r="O68">
        <f t="shared" si="0"/>
        <v>0</v>
      </c>
    </row>
    <row r="69" spans="2:15" ht="13.15" customHeight="1">
      <c r="B69" s="1" t="s">
        <v>137</v>
      </c>
      <c r="C69" s="1" t="s">
        <v>138</v>
      </c>
      <c r="D69" s="1" t="s">
        <v>10</v>
      </c>
      <c r="E69" s="49">
        <v>3204124.34</v>
      </c>
      <c r="F69" s="2"/>
      <c r="G69" s="1" t="s">
        <v>137</v>
      </c>
      <c r="H69" s="1" t="s">
        <v>138</v>
      </c>
      <c r="I69" s="1"/>
      <c r="J69" s="1" t="s">
        <v>10</v>
      </c>
      <c r="K69" s="50">
        <v>7019236.6699999999</v>
      </c>
      <c r="M69" s="3">
        <f t="shared" si="1"/>
        <v>3815112.33</v>
      </c>
      <c r="O69">
        <f t="shared" ref="O69:O132" si="2">G69-B69</f>
        <v>0</v>
      </c>
    </row>
    <row r="70" spans="2:15" ht="13.15" customHeight="1">
      <c r="B70" s="1" t="s">
        <v>139</v>
      </c>
      <c r="C70" s="1" t="s">
        <v>140</v>
      </c>
      <c r="D70" s="1" t="s">
        <v>10</v>
      </c>
      <c r="E70" s="49">
        <v>675344.02</v>
      </c>
      <c r="F70" s="2"/>
      <c r="G70" s="1" t="s">
        <v>139</v>
      </c>
      <c r="H70" s="1" t="s">
        <v>140</v>
      </c>
      <c r="I70" s="1"/>
      <c r="J70" s="1" t="s">
        <v>10</v>
      </c>
      <c r="K70" s="50">
        <v>1819980.53</v>
      </c>
      <c r="M70" s="3">
        <f t="shared" ref="M70:M133" si="3">K70-E70</f>
        <v>1144636.51</v>
      </c>
      <c r="O70">
        <f t="shared" si="2"/>
        <v>0</v>
      </c>
    </row>
    <row r="71" spans="2:15" ht="13.15" customHeight="1">
      <c r="B71" s="1" t="s">
        <v>141</v>
      </c>
      <c r="C71" s="1" t="s">
        <v>142</v>
      </c>
      <c r="D71" s="1" t="s">
        <v>10</v>
      </c>
      <c r="E71" s="49">
        <v>82138.929999999993</v>
      </c>
      <c r="F71" s="2"/>
      <c r="G71" s="1" t="s">
        <v>141</v>
      </c>
      <c r="H71" s="1" t="s">
        <v>142</v>
      </c>
      <c r="I71" s="1"/>
      <c r="J71" s="1" t="s">
        <v>10</v>
      </c>
      <c r="K71" s="50">
        <v>220498.72</v>
      </c>
      <c r="M71" s="3">
        <f t="shared" si="3"/>
        <v>138359.79</v>
      </c>
      <c r="O71">
        <f t="shared" si="2"/>
        <v>0</v>
      </c>
    </row>
    <row r="72" spans="2:15" ht="13.15" customHeight="1">
      <c r="B72" s="1" t="s">
        <v>143</v>
      </c>
      <c r="C72" s="1" t="s">
        <v>144</v>
      </c>
      <c r="D72" s="1" t="s">
        <v>10</v>
      </c>
      <c r="E72" s="49">
        <v>268941.17</v>
      </c>
      <c r="F72" s="2"/>
      <c r="G72" s="1" t="s">
        <v>143</v>
      </c>
      <c r="H72" s="1" t="s">
        <v>144</v>
      </c>
      <c r="I72" s="1"/>
      <c r="J72" s="1" t="s">
        <v>10</v>
      </c>
      <c r="K72" s="50">
        <v>816779.71</v>
      </c>
      <c r="M72" s="3">
        <f t="shared" si="3"/>
        <v>547838.54</v>
      </c>
      <c r="O72">
        <f t="shared" si="2"/>
        <v>0</v>
      </c>
    </row>
    <row r="73" spans="2:15" ht="13.15" customHeight="1">
      <c r="B73" s="1" t="s">
        <v>145</v>
      </c>
      <c r="C73" s="1" t="s">
        <v>146</v>
      </c>
      <c r="D73" s="1" t="s">
        <v>10</v>
      </c>
      <c r="E73" s="49">
        <v>1437275.38</v>
      </c>
      <c r="F73" s="2"/>
      <c r="G73" s="1" t="s">
        <v>145</v>
      </c>
      <c r="H73" s="1" t="s">
        <v>146</v>
      </c>
      <c r="I73" s="1"/>
      <c r="J73" s="1" t="s">
        <v>10</v>
      </c>
      <c r="K73" s="50">
        <v>4022515.36</v>
      </c>
      <c r="M73" s="3">
        <f t="shared" si="3"/>
        <v>2585239.98</v>
      </c>
      <c r="O73">
        <f t="shared" si="2"/>
        <v>0</v>
      </c>
    </row>
    <row r="74" spans="2:15" ht="13.15" customHeight="1">
      <c r="B74" s="1" t="s">
        <v>147</v>
      </c>
      <c r="C74" s="1" t="s">
        <v>148</v>
      </c>
      <c r="D74" s="1" t="s">
        <v>10</v>
      </c>
      <c r="E74" s="49">
        <v>746318.11</v>
      </c>
      <c r="F74" s="2"/>
      <c r="G74" s="1" t="s">
        <v>147</v>
      </c>
      <c r="H74" s="1" t="s">
        <v>148</v>
      </c>
      <c r="I74" s="1"/>
      <c r="J74" s="1" t="s">
        <v>10</v>
      </c>
      <c r="K74" s="50">
        <v>1937346.82</v>
      </c>
      <c r="M74" s="3">
        <f t="shared" si="3"/>
        <v>1191028.71</v>
      </c>
      <c r="O74">
        <f t="shared" si="2"/>
        <v>0</v>
      </c>
    </row>
    <row r="75" spans="2:15" ht="13.15" customHeight="1">
      <c r="B75" s="1" t="s">
        <v>149</v>
      </c>
      <c r="C75" s="1" t="s">
        <v>150</v>
      </c>
      <c r="D75" s="1" t="s">
        <v>10</v>
      </c>
      <c r="E75" s="49">
        <v>665238.84</v>
      </c>
      <c r="F75" s="2"/>
      <c r="G75" s="1" t="s">
        <v>149</v>
      </c>
      <c r="H75" s="1" t="s">
        <v>150</v>
      </c>
      <c r="I75" s="1"/>
      <c r="J75" s="1" t="s">
        <v>10</v>
      </c>
      <c r="K75" s="50">
        <v>1911810.38</v>
      </c>
      <c r="M75" s="3">
        <f t="shared" si="3"/>
        <v>1246571.54</v>
      </c>
      <c r="O75">
        <f t="shared" si="2"/>
        <v>0</v>
      </c>
    </row>
    <row r="76" spans="2:15" ht="13.15" customHeight="1">
      <c r="B76" s="1" t="s">
        <v>151</v>
      </c>
      <c r="C76" s="1" t="s">
        <v>152</v>
      </c>
      <c r="D76" s="1" t="s">
        <v>10</v>
      </c>
      <c r="E76" s="49">
        <v>338167.07</v>
      </c>
      <c r="F76" s="2"/>
      <c r="G76" s="1" t="s">
        <v>151</v>
      </c>
      <c r="H76" s="1" t="s">
        <v>152</v>
      </c>
      <c r="I76" s="1"/>
      <c r="J76" s="1" t="s">
        <v>10</v>
      </c>
      <c r="K76" s="50">
        <v>860935.57</v>
      </c>
      <c r="M76" s="3">
        <f t="shared" si="3"/>
        <v>522768.49999999994</v>
      </c>
      <c r="O76">
        <f t="shared" si="2"/>
        <v>0</v>
      </c>
    </row>
    <row r="77" spans="2:15" ht="13.15" customHeight="1">
      <c r="B77" s="1" t="s">
        <v>153</v>
      </c>
      <c r="C77" s="1" t="s">
        <v>154</v>
      </c>
      <c r="D77" s="1" t="s">
        <v>10</v>
      </c>
      <c r="E77" s="49">
        <v>806821.71</v>
      </c>
      <c r="F77" s="2"/>
      <c r="G77" s="1" t="s">
        <v>153</v>
      </c>
      <c r="H77" s="1" t="s">
        <v>154</v>
      </c>
      <c r="I77" s="1"/>
      <c r="J77" s="1" t="s">
        <v>10</v>
      </c>
      <c r="K77" s="50">
        <v>2158730.63</v>
      </c>
      <c r="M77" s="3">
        <f t="shared" si="3"/>
        <v>1351908.92</v>
      </c>
      <c r="O77">
        <f t="shared" si="2"/>
        <v>0</v>
      </c>
    </row>
    <row r="78" spans="2:15" ht="13.15" customHeight="1">
      <c r="B78" s="1" t="s">
        <v>155</v>
      </c>
      <c r="C78" s="1" t="s">
        <v>156</v>
      </c>
      <c r="D78" s="1" t="s">
        <v>10</v>
      </c>
      <c r="E78" s="49">
        <v>1069461.67</v>
      </c>
      <c r="F78" s="2"/>
      <c r="G78" s="1" t="s">
        <v>155</v>
      </c>
      <c r="H78" s="1" t="s">
        <v>156</v>
      </c>
      <c r="I78" s="1"/>
      <c r="J78" s="1" t="s">
        <v>10</v>
      </c>
      <c r="K78" s="50">
        <v>2646186.6</v>
      </c>
      <c r="M78" s="3">
        <f t="shared" si="3"/>
        <v>1576724.9300000002</v>
      </c>
      <c r="O78">
        <f t="shared" si="2"/>
        <v>0</v>
      </c>
    </row>
    <row r="79" spans="2:15" ht="13.15" customHeight="1">
      <c r="B79" s="1" t="s">
        <v>157</v>
      </c>
      <c r="C79" s="1" t="s">
        <v>158</v>
      </c>
      <c r="D79" s="1" t="s">
        <v>10</v>
      </c>
      <c r="E79" s="49">
        <v>7345.65</v>
      </c>
      <c r="F79" s="2"/>
      <c r="G79" s="1" t="s">
        <v>157</v>
      </c>
      <c r="H79" s="1" t="s">
        <v>158</v>
      </c>
      <c r="I79" s="1"/>
      <c r="J79" s="1" t="s">
        <v>10</v>
      </c>
      <c r="K79" s="50">
        <v>26436.74</v>
      </c>
      <c r="M79" s="3">
        <f t="shared" si="3"/>
        <v>19091.090000000004</v>
      </c>
      <c r="O79">
        <f t="shared" si="2"/>
        <v>0</v>
      </c>
    </row>
    <row r="80" spans="2:15" ht="13.15" customHeight="1">
      <c r="B80" s="1" t="s">
        <v>159</v>
      </c>
      <c r="C80" s="1" t="s">
        <v>160</v>
      </c>
      <c r="D80" s="1" t="s">
        <v>10</v>
      </c>
      <c r="E80" s="49">
        <v>65156.68</v>
      </c>
      <c r="F80" s="2"/>
      <c r="G80" s="1" t="s">
        <v>159</v>
      </c>
      <c r="H80" s="1" t="s">
        <v>160</v>
      </c>
      <c r="I80" s="1"/>
      <c r="J80" s="1" t="s">
        <v>10</v>
      </c>
      <c r="K80" s="50">
        <v>206248.4</v>
      </c>
      <c r="M80" s="3">
        <f t="shared" si="3"/>
        <v>141091.72</v>
      </c>
      <c r="O80">
        <f t="shared" si="2"/>
        <v>0</v>
      </c>
    </row>
    <row r="81" spans="2:15" ht="13.15" customHeight="1">
      <c r="B81" s="1" t="s">
        <v>161</v>
      </c>
      <c r="C81" s="1" t="s">
        <v>162</v>
      </c>
      <c r="D81" s="1" t="s">
        <v>10</v>
      </c>
      <c r="E81" s="49">
        <v>205236.04</v>
      </c>
      <c r="F81" s="2"/>
      <c r="G81" s="1" t="s">
        <v>161</v>
      </c>
      <c r="H81" s="1" t="s">
        <v>162</v>
      </c>
      <c r="I81" s="1"/>
      <c r="J81" s="1" t="s">
        <v>10</v>
      </c>
      <c r="K81" s="50">
        <v>566079.34</v>
      </c>
      <c r="M81" s="3">
        <f t="shared" si="3"/>
        <v>360843.29999999993</v>
      </c>
      <c r="O81">
        <f t="shared" si="2"/>
        <v>0</v>
      </c>
    </row>
    <row r="82" spans="2:15" ht="13.15" customHeight="1">
      <c r="B82" s="1" t="s">
        <v>163</v>
      </c>
      <c r="C82" s="1" t="s">
        <v>164</v>
      </c>
      <c r="D82" s="1" t="s">
        <v>10</v>
      </c>
      <c r="E82" s="49">
        <v>29916.71</v>
      </c>
      <c r="F82" s="2"/>
      <c r="G82" s="1" t="s">
        <v>163</v>
      </c>
      <c r="H82" s="1" t="s">
        <v>164</v>
      </c>
      <c r="I82" s="1"/>
      <c r="J82" s="1" t="s">
        <v>10</v>
      </c>
      <c r="K82" s="50">
        <v>79637.45</v>
      </c>
      <c r="M82" s="3">
        <f t="shared" si="3"/>
        <v>49720.74</v>
      </c>
      <c r="O82">
        <f t="shared" si="2"/>
        <v>0</v>
      </c>
    </row>
    <row r="83" spans="2:15" ht="13.15" customHeight="1">
      <c r="B83" s="1" t="s">
        <v>165</v>
      </c>
      <c r="C83" s="1" t="s">
        <v>166</v>
      </c>
      <c r="D83" s="1" t="s">
        <v>10</v>
      </c>
      <c r="E83" s="49">
        <v>88230.34</v>
      </c>
      <c r="F83" s="2"/>
      <c r="G83" s="1" t="s">
        <v>165</v>
      </c>
      <c r="H83" s="1" t="s">
        <v>166</v>
      </c>
      <c r="I83" s="1"/>
      <c r="J83" s="1" t="s">
        <v>10</v>
      </c>
      <c r="K83" s="50">
        <v>247649.97</v>
      </c>
      <c r="M83" s="3">
        <f t="shared" si="3"/>
        <v>159419.63</v>
      </c>
      <c r="O83">
        <f t="shared" si="2"/>
        <v>0</v>
      </c>
    </row>
    <row r="84" spans="2:15" ht="13.15" customHeight="1">
      <c r="B84" s="1" t="s">
        <v>167</v>
      </c>
      <c r="C84" s="1" t="s">
        <v>168</v>
      </c>
      <c r="D84" s="1" t="s">
        <v>10</v>
      </c>
      <c r="E84" s="49">
        <v>596167.09</v>
      </c>
      <c r="F84" s="2"/>
      <c r="G84" s="1" t="s">
        <v>167</v>
      </c>
      <c r="H84" s="1" t="s">
        <v>168</v>
      </c>
      <c r="I84" s="1"/>
      <c r="J84" s="1" t="s">
        <v>10</v>
      </c>
      <c r="K84" s="50">
        <v>1648637.18</v>
      </c>
      <c r="M84" s="3">
        <f t="shared" si="3"/>
        <v>1052470.0899999999</v>
      </c>
      <c r="O84">
        <f t="shared" si="2"/>
        <v>0</v>
      </c>
    </row>
    <row r="85" spans="2:15" ht="13.15" customHeight="1">
      <c r="B85" s="1" t="s">
        <v>169</v>
      </c>
      <c r="C85" s="1" t="s">
        <v>170</v>
      </c>
      <c r="D85" s="1" t="s">
        <v>10</v>
      </c>
      <c r="E85" s="49">
        <v>144405.79</v>
      </c>
      <c r="F85" s="2"/>
      <c r="G85" s="1" t="s">
        <v>169</v>
      </c>
      <c r="H85" s="1" t="s">
        <v>170</v>
      </c>
      <c r="I85" s="1"/>
      <c r="J85" s="1" t="s">
        <v>10</v>
      </c>
      <c r="K85" s="50">
        <v>366481.14</v>
      </c>
      <c r="M85" s="3">
        <f t="shared" si="3"/>
        <v>222075.35</v>
      </c>
      <c r="O85">
        <f t="shared" si="2"/>
        <v>0</v>
      </c>
    </row>
    <row r="86" spans="2:15" ht="13.15" customHeight="1">
      <c r="B86" s="1" t="s">
        <v>171</v>
      </c>
      <c r="C86" s="1" t="s">
        <v>172</v>
      </c>
      <c r="D86" s="1" t="s">
        <v>10</v>
      </c>
      <c r="E86" s="49">
        <v>4778231.92</v>
      </c>
      <c r="F86" s="2"/>
      <c r="G86" s="1" t="s">
        <v>171</v>
      </c>
      <c r="H86" s="1" t="s">
        <v>172</v>
      </c>
      <c r="I86" s="1"/>
      <c r="J86" s="1" t="s">
        <v>10</v>
      </c>
      <c r="K86" s="50">
        <v>11036794.24</v>
      </c>
      <c r="M86" s="3">
        <f t="shared" si="3"/>
        <v>6258562.3200000003</v>
      </c>
      <c r="O86">
        <f t="shared" si="2"/>
        <v>0</v>
      </c>
    </row>
    <row r="87" spans="2:15" ht="13.15" customHeight="1">
      <c r="B87" s="1" t="s">
        <v>173</v>
      </c>
      <c r="C87" s="1" t="s">
        <v>174</v>
      </c>
      <c r="D87" s="1" t="s">
        <v>10</v>
      </c>
      <c r="E87" s="49">
        <v>1010702.64</v>
      </c>
      <c r="F87" s="2"/>
      <c r="G87" s="1" t="s">
        <v>173</v>
      </c>
      <c r="H87" s="1" t="s">
        <v>174</v>
      </c>
      <c r="I87" s="1"/>
      <c r="J87" s="1" t="s">
        <v>10</v>
      </c>
      <c r="K87" s="50">
        <v>2444371.2599999998</v>
      </c>
      <c r="M87" s="3">
        <f t="shared" si="3"/>
        <v>1433668.6199999996</v>
      </c>
      <c r="O87">
        <f t="shared" si="2"/>
        <v>0</v>
      </c>
    </row>
    <row r="88" spans="2:15" ht="13.15" customHeight="1">
      <c r="B88" s="1" t="s">
        <v>175</v>
      </c>
      <c r="C88" s="1" t="s">
        <v>176</v>
      </c>
      <c r="D88" s="1" t="s">
        <v>10</v>
      </c>
      <c r="E88" s="49">
        <v>1367669.78</v>
      </c>
      <c r="F88" s="2"/>
      <c r="G88" s="1" t="s">
        <v>175</v>
      </c>
      <c r="H88" s="1" t="s">
        <v>176</v>
      </c>
      <c r="I88" s="1"/>
      <c r="J88" s="1" t="s">
        <v>10</v>
      </c>
      <c r="K88" s="50">
        <v>3440739.82</v>
      </c>
      <c r="M88" s="3">
        <f t="shared" si="3"/>
        <v>2073070.0399999998</v>
      </c>
      <c r="O88">
        <f t="shared" si="2"/>
        <v>0</v>
      </c>
    </row>
    <row r="89" spans="2:15" ht="13.15" customHeight="1">
      <c r="B89" s="1" t="s">
        <v>177</v>
      </c>
      <c r="C89" s="1" t="s">
        <v>178</v>
      </c>
      <c r="D89" s="1" t="s">
        <v>10</v>
      </c>
      <c r="E89" s="49">
        <v>5147.5</v>
      </c>
      <c r="F89" s="2"/>
      <c r="G89" s="1" t="s">
        <v>177</v>
      </c>
      <c r="H89" s="1" t="s">
        <v>178</v>
      </c>
      <c r="I89" s="1"/>
      <c r="J89" s="1" t="s">
        <v>10</v>
      </c>
      <c r="K89" s="50">
        <v>19332.75</v>
      </c>
      <c r="M89" s="3">
        <f t="shared" si="3"/>
        <v>14185.25</v>
      </c>
      <c r="O89">
        <f t="shared" si="2"/>
        <v>0</v>
      </c>
    </row>
    <row r="90" spans="2:15" ht="13.15" customHeight="1">
      <c r="B90" s="1" t="s">
        <v>179</v>
      </c>
      <c r="C90" s="1" t="s">
        <v>180</v>
      </c>
      <c r="D90" s="1" t="s">
        <v>10</v>
      </c>
      <c r="E90" s="49">
        <v>94271.62</v>
      </c>
      <c r="F90" s="2"/>
      <c r="G90" s="1" t="s">
        <v>179</v>
      </c>
      <c r="H90" s="1" t="s">
        <v>180</v>
      </c>
      <c r="I90" s="1"/>
      <c r="J90" s="1" t="s">
        <v>10</v>
      </c>
      <c r="K90" s="50">
        <v>275708.96000000002</v>
      </c>
      <c r="M90" s="3">
        <f t="shared" si="3"/>
        <v>181437.34000000003</v>
      </c>
      <c r="O90">
        <f t="shared" si="2"/>
        <v>0</v>
      </c>
    </row>
    <row r="91" spans="2:15" ht="13.15" customHeight="1">
      <c r="B91" s="1" t="s">
        <v>181</v>
      </c>
      <c r="C91" s="1" t="s">
        <v>182</v>
      </c>
      <c r="D91" s="1" t="s">
        <v>10</v>
      </c>
      <c r="E91" s="49">
        <v>223376.21</v>
      </c>
      <c r="F91" s="2"/>
      <c r="G91" s="1" t="s">
        <v>181</v>
      </c>
      <c r="H91" s="1" t="s">
        <v>182</v>
      </c>
      <c r="I91" s="1"/>
      <c r="J91" s="1" t="s">
        <v>10</v>
      </c>
      <c r="K91" s="50">
        <v>600445.01</v>
      </c>
      <c r="M91" s="3">
        <f t="shared" si="3"/>
        <v>377068.80000000005</v>
      </c>
      <c r="O91">
        <f t="shared" si="2"/>
        <v>0</v>
      </c>
    </row>
    <row r="92" spans="2:15" ht="13.15" customHeight="1">
      <c r="B92" s="1" t="s">
        <v>183</v>
      </c>
      <c r="C92" s="1" t="s">
        <v>184</v>
      </c>
      <c r="D92" s="1" t="s">
        <v>10</v>
      </c>
      <c r="E92" s="49">
        <v>863008.18</v>
      </c>
      <c r="F92" s="2"/>
      <c r="G92" s="1" t="s">
        <v>183</v>
      </c>
      <c r="H92" s="1" t="s">
        <v>184</v>
      </c>
      <c r="I92" s="1"/>
      <c r="J92" s="1" t="s">
        <v>10</v>
      </c>
      <c r="K92" s="50">
        <v>2092315.54</v>
      </c>
      <c r="M92" s="3">
        <f t="shared" si="3"/>
        <v>1229307.3599999999</v>
      </c>
      <c r="O92">
        <f t="shared" si="2"/>
        <v>0</v>
      </c>
    </row>
    <row r="93" spans="2:15" ht="13.15" customHeight="1">
      <c r="B93" s="1" t="s">
        <v>185</v>
      </c>
      <c r="C93" s="1" t="s">
        <v>186</v>
      </c>
      <c r="D93" s="1" t="s">
        <v>10</v>
      </c>
      <c r="E93" s="49">
        <v>1300863.46</v>
      </c>
      <c r="F93" s="2"/>
      <c r="G93" s="1" t="s">
        <v>185</v>
      </c>
      <c r="H93" s="1" t="s">
        <v>186</v>
      </c>
      <c r="I93" s="1"/>
      <c r="J93" s="1" t="s">
        <v>10</v>
      </c>
      <c r="K93" s="50">
        <v>3173913.68</v>
      </c>
      <c r="M93" s="3">
        <f t="shared" si="3"/>
        <v>1873050.2200000002</v>
      </c>
      <c r="O93">
        <f t="shared" si="2"/>
        <v>0</v>
      </c>
    </row>
    <row r="94" spans="2:15" ht="13.15" customHeight="1">
      <c r="B94" s="1" t="s">
        <v>187</v>
      </c>
      <c r="C94" s="1" t="s">
        <v>188</v>
      </c>
      <c r="D94" s="1" t="s">
        <v>10</v>
      </c>
      <c r="E94" s="49">
        <v>77014208.909999996</v>
      </c>
      <c r="F94" s="2"/>
      <c r="G94" s="1" t="s">
        <v>187</v>
      </c>
      <c r="H94" s="1" t="s">
        <v>188</v>
      </c>
      <c r="I94" s="1"/>
      <c r="J94" s="1" t="s">
        <v>10</v>
      </c>
      <c r="K94" s="50">
        <v>173242717.12</v>
      </c>
      <c r="M94" s="3">
        <f t="shared" si="3"/>
        <v>96228508.210000008</v>
      </c>
      <c r="O94">
        <f t="shared" si="2"/>
        <v>0</v>
      </c>
    </row>
    <row r="95" spans="2:15" ht="13.15" customHeight="1">
      <c r="B95" s="1" t="s">
        <v>189</v>
      </c>
      <c r="C95" s="1" t="s">
        <v>190</v>
      </c>
      <c r="D95" s="1" t="s">
        <v>10</v>
      </c>
      <c r="E95" s="49">
        <v>12740781.52</v>
      </c>
      <c r="F95" s="2"/>
      <c r="G95" s="1" t="s">
        <v>189</v>
      </c>
      <c r="H95" s="1" t="s">
        <v>190</v>
      </c>
      <c r="I95" s="1"/>
      <c r="J95" s="1" t="s">
        <v>10</v>
      </c>
      <c r="K95" s="50">
        <v>30451051.75</v>
      </c>
      <c r="M95" s="3">
        <f t="shared" si="3"/>
        <v>17710270.23</v>
      </c>
      <c r="O95">
        <f t="shared" si="2"/>
        <v>0</v>
      </c>
    </row>
    <row r="96" spans="2:15" ht="13.15" customHeight="1">
      <c r="B96" s="1" t="s">
        <v>191</v>
      </c>
      <c r="C96" s="1" t="s">
        <v>192</v>
      </c>
      <c r="D96" s="1" t="s">
        <v>10</v>
      </c>
      <c r="E96" s="49">
        <v>3648558.8</v>
      </c>
      <c r="F96" s="2"/>
      <c r="G96" s="1" t="s">
        <v>191</v>
      </c>
      <c r="H96" s="1" t="s">
        <v>192</v>
      </c>
      <c r="I96" s="1"/>
      <c r="J96" s="1" t="s">
        <v>10</v>
      </c>
      <c r="K96" s="50">
        <v>8854233.9499999993</v>
      </c>
      <c r="M96" s="3">
        <f t="shared" si="3"/>
        <v>5205675.1499999994</v>
      </c>
      <c r="O96">
        <f t="shared" si="2"/>
        <v>0</v>
      </c>
    </row>
    <row r="97" spans="2:15" ht="13.15" customHeight="1">
      <c r="B97" s="1" t="s">
        <v>193</v>
      </c>
      <c r="C97" s="1" t="s">
        <v>194</v>
      </c>
      <c r="D97" s="1" t="s">
        <v>10</v>
      </c>
      <c r="E97" s="49">
        <v>4996773.9000000004</v>
      </c>
      <c r="F97" s="2"/>
      <c r="G97" s="1" t="s">
        <v>193</v>
      </c>
      <c r="H97" s="1" t="s">
        <v>194</v>
      </c>
      <c r="I97" s="1"/>
      <c r="J97" s="1" t="s">
        <v>10</v>
      </c>
      <c r="K97" s="50">
        <v>11427040.4</v>
      </c>
      <c r="M97" s="3">
        <f t="shared" si="3"/>
        <v>6430266.5</v>
      </c>
      <c r="O97">
        <f t="shared" si="2"/>
        <v>0</v>
      </c>
    </row>
    <row r="98" spans="2:15" ht="13.15" customHeight="1">
      <c r="B98" s="1" t="s">
        <v>195</v>
      </c>
      <c r="C98" s="1" t="s">
        <v>196</v>
      </c>
      <c r="D98" s="1" t="s">
        <v>10</v>
      </c>
      <c r="E98" s="49">
        <v>22002078.260000002</v>
      </c>
      <c r="F98" s="2"/>
      <c r="G98" s="1" t="s">
        <v>195</v>
      </c>
      <c r="H98" s="1" t="s">
        <v>196</v>
      </c>
      <c r="I98" s="1"/>
      <c r="J98" s="1" t="s">
        <v>10</v>
      </c>
      <c r="K98" s="50">
        <v>49345840.270000003</v>
      </c>
      <c r="M98" s="3">
        <f t="shared" si="3"/>
        <v>27343762.010000002</v>
      </c>
      <c r="O98">
        <f t="shared" si="2"/>
        <v>0</v>
      </c>
    </row>
    <row r="99" spans="2:15" ht="13.15" customHeight="1">
      <c r="B99" s="1" t="s">
        <v>197</v>
      </c>
      <c r="C99" s="1" t="s">
        <v>198</v>
      </c>
      <c r="D99" s="1" t="s">
        <v>10</v>
      </c>
      <c r="E99" s="49">
        <v>1686842.78</v>
      </c>
      <c r="F99" s="2"/>
      <c r="G99" s="1" t="s">
        <v>197</v>
      </c>
      <c r="H99" s="1" t="s">
        <v>198</v>
      </c>
      <c r="I99" s="1"/>
      <c r="J99" s="1" t="s">
        <v>10</v>
      </c>
      <c r="K99" s="50">
        <v>3994406.35</v>
      </c>
      <c r="M99" s="3">
        <f t="shared" si="3"/>
        <v>2307563.5700000003</v>
      </c>
      <c r="O99">
        <f t="shared" si="2"/>
        <v>0</v>
      </c>
    </row>
    <row r="100" spans="2:15" ht="13.15" customHeight="1">
      <c r="B100" s="1" t="s">
        <v>199</v>
      </c>
      <c r="C100" s="1" t="s">
        <v>200</v>
      </c>
      <c r="D100" s="1" t="s">
        <v>10</v>
      </c>
      <c r="E100" s="49">
        <v>18568345.559999999</v>
      </c>
      <c r="F100" s="2"/>
      <c r="G100" s="1" t="s">
        <v>199</v>
      </c>
      <c r="H100" s="1" t="s">
        <v>200</v>
      </c>
      <c r="I100" s="1"/>
      <c r="J100" s="1" t="s">
        <v>10</v>
      </c>
      <c r="K100" s="50">
        <v>41304549.840000004</v>
      </c>
      <c r="M100" s="3">
        <f t="shared" si="3"/>
        <v>22736204.280000005</v>
      </c>
      <c r="O100">
        <f t="shared" si="2"/>
        <v>0</v>
      </c>
    </row>
    <row r="101" spans="2:15" ht="13.15" customHeight="1">
      <c r="B101" s="1" t="s">
        <v>201</v>
      </c>
      <c r="C101" s="1" t="s">
        <v>202</v>
      </c>
      <c r="D101" s="1" t="s">
        <v>10</v>
      </c>
      <c r="E101" s="49">
        <v>44603.16</v>
      </c>
      <c r="F101" s="2"/>
      <c r="G101" s="1" t="s">
        <v>201</v>
      </c>
      <c r="H101" s="1" t="s">
        <v>202</v>
      </c>
      <c r="I101" s="1"/>
      <c r="J101" s="1" t="s">
        <v>10</v>
      </c>
      <c r="K101" s="50">
        <v>157219.87</v>
      </c>
      <c r="M101" s="3">
        <f t="shared" si="3"/>
        <v>112616.70999999999</v>
      </c>
      <c r="O101">
        <f t="shared" si="2"/>
        <v>0</v>
      </c>
    </row>
    <row r="102" spans="2:15" ht="13.15" customHeight="1">
      <c r="B102" s="1" t="s">
        <v>203</v>
      </c>
      <c r="C102" s="1" t="s">
        <v>204</v>
      </c>
      <c r="D102" s="1" t="s">
        <v>10</v>
      </c>
      <c r="E102" s="49">
        <v>23951991.300000001</v>
      </c>
      <c r="F102" s="2"/>
      <c r="G102" s="1" t="s">
        <v>203</v>
      </c>
      <c r="H102" s="1" t="s">
        <v>204</v>
      </c>
      <c r="I102" s="1"/>
      <c r="J102" s="1" t="s">
        <v>10</v>
      </c>
      <c r="K102" s="50">
        <v>54906630.390000001</v>
      </c>
      <c r="M102" s="3">
        <f t="shared" si="3"/>
        <v>30954639.09</v>
      </c>
      <c r="O102">
        <f t="shared" si="2"/>
        <v>0</v>
      </c>
    </row>
    <row r="103" spans="2:15" ht="13.15" customHeight="1">
      <c r="B103" s="1" t="s">
        <v>205</v>
      </c>
      <c r="C103" s="1" t="s">
        <v>206</v>
      </c>
      <c r="D103" s="1" t="s">
        <v>10</v>
      </c>
      <c r="E103" s="49">
        <v>3208901.58</v>
      </c>
      <c r="F103" s="2"/>
      <c r="G103" s="1" t="s">
        <v>205</v>
      </c>
      <c r="H103" s="1" t="s">
        <v>206</v>
      </c>
      <c r="I103" s="1"/>
      <c r="J103" s="1" t="s">
        <v>10</v>
      </c>
      <c r="K103" s="50">
        <v>7482849.2599999998</v>
      </c>
      <c r="M103" s="3">
        <f t="shared" si="3"/>
        <v>4273947.68</v>
      </c>
      <c r="O103">
        <f t="shared" si="2"/>
        <v>0</v>
      </c>
    </row>
    <row r="104" spans="2:15" ht="13.15" customHeight="1">
      <c r="B104" s="1" t="s">
        <v>207</v>
      </c>
      <c r="C104" s="1" t="s">
        <v>208</v>
      </c>
      <c r="D104" s="1" t="s">
        <v>10</v>
      </c>
      <c r="E104" s="49">
        <v>3567370.52</v>
      </c>
      <c r="F104" s="2"/>
      <c r="G104" s="1" t="s">
        <v>207</v>
      </c>
      <c r="H104" s="1" t="s">
        <v>208</v>
      </c>
      <c r="I104" s="1"/>
      <c r="J104" s="1" t="s">
        <v>10</v>
      </c>
      <c r="K104" s="50">
        <v>7765314.9199999999</v>
      </c>
      <c r="M104" s="3">
        <f t="shared" si="3"/>
        <v>4197944.4000000004</v>
      </c>
      <c r="O104">
        <f t="shared" si="2"/>
        <v>0</v>
      </c>
    </row>
    <row r="105" spans="2:15" ht="13.15" customHeight="1">
      <c r="B105" s="1" t="s">
        <v>209</v>
      </c>
      <c r="C105" s="1" t="s">
        <v>210</v>
      </c>
      <c r="D105" s="1" t="s">
        <v>10</v>
      </c>
      <c r="E105" s="49">
        <v>18755205.440000001</v>
      </c>
      <c r="F105" s="2"/>
      <c r="G105" s="1" t="s">
        <v>209</v>
      </c>
      <c r="H105" s="1" t="s">
        <v>210</v>
      </c>
      <c r="I105" s="1"/>
      <c r="J105" s="1" t="s">
        <v>10</v>
      </c>
      <c r="K105" s="50">
        <v>42220079.729999997</v>
      </c>
      <c r="M105" s="3">
        <f t="shared" si="3"/>
        <v>23464874.289999995</v>
      </c>
      <c r="O105">
        <f t="shared" si="2"/>
        <v>0</v>
      </c>
    </row>
    <row r="106" spans="2:15" ht="13.15" customHeight="1">
      <c r="B106" s="1" t="s">
        <v>211</v>
      </c>
      <c r="C106" s="1" t="s">
        <v>212</v>
      </c>
      <c r="D106" s="1" t="s">
        <v>10</v>
      </c>
      <c r="E106" s="49">
        <v>7226892.21</v>
      </c>
      <c r="F106" s="2"/>
      <c r="G106" s="1" t="s">
        <v>211</v>
      </c>
      <c r="H106" s="1" t="s">
        <v>212</v>
      </c>
      <c r="I106" s="1"/>
      <c r="J106" s="1" t="s">
        <v>10</v>
      </c>
      <c r="K106" s="50">
        <v>16099303.32</v>
      </c>
      <c r="M106" s="3">
        <f t="shared" si="3"/>
        <v>8872411.1099999994</v>
      </c>
      <c r="O106">
        <f t="shared" si="2"/>
        <v>0</v>
      </c>
    </row>
    <row r="107" spans="2:15" ht="13.15" customHeight="1">
      <c r="B107" s="1" t="s">
        <v>213</v>
      </c>
      <c r="C107" s="1" t="s">
        <v>214</v>
      </c>
      <c r="D107" s="1" t="s">
        <v>10</v>
      </c>
      <c r="E107" s="49">
        <v>7300314.1299999999</v>
      </c>
      <c r="F107" s="2"/>
      <c r="G107" s="1" t="s">
        <v>213</v>
      </c>
      <c r="H107" s="1" t="s">
        <v>214</v>
      </c>
      <c r="I107" s="1"/>
      <c r="J107" s="1" t="s">
        <v>10</v>
      </c>
      <c r="K107" s="50">
        <v>16282498.67</v>
      </c>
      <c r="M107" s="3">
        <f t="shared" si="3"/>
        <v>8982184.5399999991</v>
      </c>
      <c r="O107">
        <f t="shared" si="2"/>
        <v>0</v>
      </c>
    </row>
    <row r="108" spans="2:15" ht="13.15" customHeight="1">
      <c r="B108" s="1" t="s">
        <v>215</v>
      </c>
      <c r="C108" s="1" t="s">
        <v>216</v>
      </c>
      <c r="D108" s="1" t="s">
        <v>10</v>
      </c>
      <c r="E108" s="49">
        <v>22599438.25</v>
      </c>
      <c r="F108" s="2"/>
      <c r="G108" s="1" t="s">
        <v>215</v>
      </c>
      <c r="H108" s="1" t="s">
        <v>216</v>
      </c>
      <c r="I108" s="1"/>
      <c r="J108" s="1" t="s">
        <v>10</v>
      </c>
      <c r="K108" s="50">
        <v>51667177.310000002</v>
      </c>
      <c r="M108" s="3">
        <f t="shared" si="3"/>
        <v>29067739.060000002</v>
      </c>
      <c r="O108">
        <f t="shared" si="2"/>
        <v>0</v>
      </c>
    </row>
    <row r="109" spans="2:15" ht="13.15" customHeight="1">
      <c r="B109" s="1" t="s">
        <v>217</v>
      </c>
      <c r="C109" s="1" t="s">
        <v>218</v>
      </c>
      <c r="D109" s="1" t="s">
        <v>10</v>
      </c>
      <c r="E109" s="49">
        <v>11259731.9</v>
      </c>
      <c r="F109" s="2"/>
      <c r="G109" s="1" t="s">
        <v>217</v>
      </c>
      <c r="H109" s="1" t="s">
        <v>218</v>
      </c>
      <c r="I109" s="1"/>
      <c r="J109" s="1" t="s">
        <v>10</v>
      </c>
      <c r="K109" s="50">
        <v>25388790.34</v>
      </c>
      <c r="M109" s="3">
        <f t="shared" si="3"/>
        <v>14129058.439999999</v>
      </c>
      <c r="O109">
        <f t="shared" si="2"/>
        <v>0</v>
      </c>
    </row>
    <row r="110" spans="2:15" ht="13.15" customHeight="1">
      <c r="B110" s="1" t="s">
        <v>219</v>
      </c>
      <c r="C110" s="1" t="s">
        <v>220</v>
      </c>
      <c r="D110" s="1" t="s">
        <v>10</v>
      </c>
      <c r="E110" s="49">
        <v>29392516.91</v>
      </c>
      <c r="F110" s="2"/>
      <c r="G110" s="1" t="s">
        <v>219</v>
      </c>
      <c r="H110" s="1" t="s">
        <v>220</v>
      </c>
      <c r="I110" s="1"/>
      <c r="J110" s="1" t="s">
        <v>10</v>
      </c>
      <c r="K110" s="50">
        <v>66245193.82</v>
      </c>
      <c r="M110" s="3">
        <f t="shared" si="3"/>
        <v>36852676.909999996</v>
      </c>
      <c r="O110">
        <f t="shared" si="2"/>
        <v>0</v>
      </c>
    </row>
    <row r="111" spans="2:15" ht="13.15" customHeight="1">
      <c r="B111" s="1" t="s">
        <v>221</v>
      </c>
      <c r="C111" s="1" t="s">
        <v>222</v>
      </c>
      <c r="D111" s="1" t="s">
        <v>10</v>
      </c>
      <c r="E111" s="49">
        <v>31010258.120000001</v>
      </c>
      <c r="F111" s="2"/>
      <c r="G111" s="1" t="s">
        <v>221</v>
      </c>
      <c r="H111" s="1" t="s">
        <v>222</v>
      </c>
      <c r="I111" s="1"/>
      <c r="J111" s="1" t="s">
        <v>10</v>
      </c>
      <c r="K111" s="50">
        <v>70224495.920000002</v>
      </c>
      <c r="M111" s="3">
        <f t="shared" si="3"/>
        <v>39214237.799999997</v>
      </c>
      <c r="O111">
        <f t="shared" si="2"/>
        <v>0</v>
      </c>
    </row>
    <row r="112" spans="2:15" ht="13.15" customHeight="1">
      <c r="B112" s="1" t="s">
        <v>223</v>
      </c>
      <c r="C112" s="1" t="s">
        <v>224</v>
      </c>
      <c r="D112" s="1" t="s">
        <v>10</v>
      </c>
      <c r="E112" s="49">
        <v>27324578.789999999</v>
      </c>
      <c r="F112" s="2"/>
      <c r="G112" s="1" t="s">
        <v>223</v>
      </c>
      <c r="H112" s="1" t="s">
        <v>224</v>
      </c>
      <c r="I112" s="1"/>
      <c r="J112" s="1" t="s">
        <v>10</v>
      </c>
      <c r="K112" s="50">
        <v>59536433.030000001</v>
      </c>
      <c r="M112" s="3">
        <f t="shared" si="3"/>
        <v>32211854.240000002</v>
      </c>
      <c r="O112">
        <f t="shared" si="2"/>
        <v>0</v>
      </c>
    </row>
    <row r="113" spans="2:15" ht="13.15" customHeight="1">
      <c r="B113" s="1" t="s">
        <v>225</v>
      </c>
      <c r="C113" s="1" t="s">
        <v>226</v>
      </c>
      <c r="D113" s="1" t="s">
        <v>10</v>
      </c>
      <c r="E113" s="49">
        <v>5693133.8899999997</v>
      </c>
      <c r="F113" s="2"/>
      <c r="G113" s="1" t="s">
        <v>225</v>
      </c>
      <c r="H113" s="1" t="s">
        <v>226</v>
      </c>
      <c r="I113" s="1"/>
      <c r="J113" s="1" t="s">
        <v>10</v>
      </c>
      <c r="K113" s="50">
        <v>13085575.15</v>
      </c>
      <c r="M113" s="3">
        <f t="shared" si="3"/>
        <v>7392441.2600000007</v>
      </c>
      <c r="O113">
        <f t="shared" si="2"/>
        <v>0</v>
      </c>
    </row>
    <row r="114" spans="2:15" ht="13.15" customHeight="1">
      <c r="B114" s="1" t="s">
        <v>227</v>
      </c>
      <c r="C114" s="1" t="s">
        <v>228</v>
      </c>
      <c r="D114" s="1" t="s">
        <v>10</v>
      </c>
      <c r="E114" s="49">
        <v>4393140.24</v>
      </c>
      <c r="F114" s="2"/>
      <c r="G114" s="1" t="s">
        <v>227</v>
      </c>
      <c r="H114" s="1" t="s">
        <v>228</v>
      </c>
      <c r="I114" s="1"/>
      <c r="J114" s="1" t="s">
        <v>10</v>
      </c>
      <c r="K114" s="50">
        <v>9925244.0099999998</v>
      </c>
      <c r="M114" s="3">
        <f t="shared" si="3"/>
        <v>5532103.7699999996</v>
      </c>
      <c r="O114">
        <f t="shared" si="2"/>
        <v>0</v>
      </c>
    </row>
    <row r="115" spans="2:15" ht="13.15" customHeight="1">
      <c r="B115" s="1" t="s">
        <v>229</v>
      </c>
      <c r="C115" s="1" t="s">
        <v>230</v>
      </c>
      <c r="D115" s="1" t="s">
        <v>10</v>
      </c>
      <c r="E115" s="49">
        <v>5577557.96</v>
      </c>
      <c r="F115" s="2"/>
      <c r="G115" s="1" t="s">
        <v>229</v>
      </c>
      <c r="H115" s="1" t="s">
        <v>230</v>
      </c>
      <c r="I115" s="1"/>
      <c r="J115" s="1" t="s">
        <v>10</v>
      </c>
      <c r="K115" s="50">
        <v>12951026.939999999</v>
      </c>
      <c r="M115" s="3">
        <f t="shared" si="3"/>
        <v>7373468.9799999995</v>
      </c>
      <c r="O115">
        <f t="shared" si="2"/>
        <v>0</v>
      </c>
    </row>
    <row r="116" spans="2:15" ht="13.15" customHeight="1">
      <c r="B116" s="1" t="s">
        <v>231</v>
      </c>
      <c r="C116" s="1" t="s">
        <v>232</v>
      </c>
      <c r="D116" s="1" t="s">
        <v>10</v>
      </c>
      <c r="E116" s="49">
        <v>6765886.3899999997</v>
      </c>
      <c r="F116" s="2"/>
      <c r="G116" s="1" t="s">
        <v>231</v>
      </c>
      <c r="H116" s="1" t="s">
        <v>232</v>
      </c>
      <c r="I116" s="1"/>
      <c r="J116" s="1" t="s">
        <v>10</v>
      </c>
      <c r="K116" s="50">
        <v>15801677.689999999</v>
      </c>
      <c r="M116" s="3">
        <f t="shared" si="3"/>
        <v>9035791.3000000007</v>
      </c>
      <c r="O116">
        <f t="shared" si="2"/>
        <v>0</v>
      </c>
    </row>
    <row r="117" spans="2:15" ht="13.15" customHeight="1">
      <c r="B117" s="1" t="s">
        <v>233</v>
      </c>
      <c r="C117" s="1" t="s">
        <v>234</v>
      </c>
      <c r="D117" s="1" t="s">
        <v>10</v>
      </c>
      <c r="E117" s="49">
        <v>11296217.880000001</v>
      </c>
      <c r="F117" s="2"/>
      <c r="G117" s="1" t="s">
        <v>233</v>
      </c>
      <c r="H117" s="1" t="s">
        <v>234</v>
      </c>
      <c r="I117" s="1"/>
      <c r="J117" s="1" t="s">
        <v>10</v>
      </c>
      <c r="K117" s="50">
        <v>26185233.879999999</v>
      </c>
      <c r="M117" s="3">
        <f t="shared" si="3"/>
        <v>14889015.999999998</v>
      </c>
      <c r="O117">
        <f t="shared" si="2"/>
        <v>0</v>
      </c>
    </row>
    <row r="118" spans="2:15" ht="13.15" customHeight="1">
      <c r="B118" s="1" t="s">
        <v>235</v>
      </c>
      <c r="C118" s="1" t="s">
        <v>236</v>
      </c>
      <c r="D118" s="1" t="s">
        <v>10</v>
      </c>
      <c r="E118" s="49">
        <v>33444.58</v>
      </c>
      <c r="F118" s="2"/>
      <c r="G118" s="1" t="s">
        <v>235</v>
      </c>
      <c r="H118" s="1" t="s">
        <v>236</v>
      </c>
      <c r="I118" s="1"/>
      <c r="J118" s="1" t="s">
        <v>10</v>
      </c>
      <c r="K118" s="50">
        <v>85585.58</v>
      </c>
      <c r="M118" s="3">
        <f t="shared" si="3"/>
        <v>52141</v>
      </c>
      <c r="O118">
        <f t="shared" si="2"/>
        <v>0</v>
      </c>
    </row>
    <row r="119" spans="2:15" ht="13.15" customHeight="1">
      <c r="B119" s="1" t="s">
        <v>237</v>
      </c>
      <c r="C119" s="1" t="s">
        <v>238</v>
      </c>
      <c r="D119" s="1" t="s">
        <v>10</v>
      </c>
      <c r="E119" s="49">
        <v>92777.02</v>
      </c>
      <c r="F119" s="2"/>
      <c r="G119" s="1" t="s">
        <v>237</v>
      </c>
      <c r="H119" s="1" t="s">
        <v>238</v>
      </c>
      <c r="I119" s="1"/>
      <c r="J119" s="1" t="s">
        <v>10</v>
      </c>
      <c r="K119" s="50">
        <v>246392.04</v>
      </c>
      <c r="M119" s="3">
        <f t="shared" si="3"/>
        <v>153615.02000000002</v>
      </c>
      <c r="O119">
        <f t="shared" si="2"/>
        <v>0</v>
      </c>
    </row>
    <row r="120" spans="2:15" ht="13.15" customHeight="1">
      <c r="B120" s="1" t="s">
        <v>239</v>
      </c>
      <c r="C120" s="1" t="s">
        <v>240</v>
      </c>
      <c r="D120" s="1" t="s">
        <v>10</v>
      </c>
      <c r="E120" s="49">
        <v>223689.75</v>
      </c>
      <c r="F120" s="2"/>
      <c r="G120" s="1" t="s">
        <v>239</v>
      </c>
      <c r="H120" s="1" t="s">
        <v>240</v>
      </c>
      <c r="I120" s="1"/>
      <c r="J120" s="1" t="s">
        <v>10</v>
      </c>
      <c r="K120" s="50">
        <v>591823.19999999995</v>
      </c>
      <c r="M120" s="3">
        <f t="shared" si="3"/>
        <v>368133.44999999995</v>
      </c>
      <c r="O120">
        <f t="shared" si="2"/>
        <v>0</v>
      </c>
    </row>
    <row r="121" spans="2:15" ht="13.15" customHeight="1">
      <c r="B121" s="1" t="s">
        <v>241</v>
      </c>
      <c r="C121" s="1" t="s">
        <v>242</v>
      </c>
      <c r="D121" s="1" t="s">
        <v>10</v>
      </c>
      <c r="E121" s="49">
        <v>2004689.73</v>
      </c>
      <c r="F121" s="2"/>
      <c r="G121" s="1" t="s">
        <v>241</v>
      </c>
      <c r="H121" s="1" t="s">
        <v>242</v>
      </c>
      <c r="I121" s="1"/>
      <c r="J121" s="1" t="s">
        <v>10</v>
      </c>
      <c r="K121" s="50">
        <v>4875929.71</v>
      </c>
      <c r="M121" s="3">
        <f t="shared" si="3"/>
        <v>2871239.98</v>
      </c>
      <c r="O121">
        <f t="shared" si="2"/>
        <v>0</v>
      </c>
    </row>
    <row r="122" spans="2:15" ht="13.15" customHeight="1">
      <c r="B122" s="1" t="s">
        <v>243</v>
      </c>
      <c r="C122" s="1" t="s">
        <v>244</v>
      </c>
      <c r="D122" s="1" t="s">
        <v>10</v>
      </c>
      <c r="E122" s="49">
        <v>734483.35</v>
      </c>
      <c r="F122" s="2"/>
      <c r="G122" s="1" t="s">
        <v>243</v>
      </c>
      <c r="H122" s="1" t="s">
        <v>244</v>
      </c>
      <c r="I122" s="1"/>
      <c r="J122" s="1" t="s">
        <v>10</v>
      </c>
      <c r="K122" s="50">
        <v>1703779.07</v>
      </c>
      <c r="M122" s="3">
        <f t="shared" si="3"/>
        <v>969295.72000000009</v>
      </c>
      <c r="O122">
        <f t="shared" si="2"/>
        <v>0</v>
      </c>
    </row>
    <row r="123" spans="2:15" ht="13.15" customHeight="1">
      <c r="B123" s="1" t="s">
        <v>245</v>
      </c>
      <c r="C123" s="1" t="s">
        <v>246</v>
      </c>
      <c r="D123" s="1" t="s">
        <v>10</v>
      </c>
      <c r="E123" s="49">
        <v>929725.68</v>
      </c>
      <c r="F123" s="2"/>
      <c r="G123" s="1" t="s">
        <v>245</v>
      </c>
      <c r="H123" s="1" t="s">
        <v>246</v>
      </c>
      <c r="I123" s="1"/>
      <c r="J123" s="1" t="s">
        <v>10</v>
      </c>
      <c r="K123" s="50">
        <v>2469307.2200000002</v>
      </c>
      <c r="M123" s="3">
        <f t="shared" si="3"/>
        <v>1539581.54</v>
      </c>
      <c r="O123">
        <f t="shared" si="2"/>
        <v>0</v>
      </c>
    </row>
    <row r="124" spans="2:15" ht="13.15" customHeight="1">
      <c r="B124" s="1" t="s">
        <v>247</v>
      </c>
      <c r="C124" s="1" t="s">
        <v>248</v>
      </c>
      <c r="D124" s="1" t="s">
        <v>10</v>
      </c>
      <c r="E124" s="49">
        <v>27932</v>
      </c>
      <c r="F124" s="2"/>
      <c r="G124" s="1" t="s">
        <v>247</v>
      </c>
      <c r="H124" s="1" t="s">
        <v>248</v>
      </c>
      <c r="I124" s="1"/>
      <c r="J124" s="1" t="s">
        <v>10</v>
      </c>
      <c r="K124" s="50">
        <v>70482.429999999993</v>
      </c>
      <c r="M124" s="3">
        <f t="shared" si="3"/>
        <v>42550.429999999993</v>
      </c>
      <c r="O124">
        <f t="shared" si="2"/>
        <v>0</v>
      </c>
    </row>
    <row r="125" spans="2:15" ht="13.15" customHeight="1">
      <c r="B125" s="1" t="s">
        <v>249</v>
      </c>
      <c r="C125" s="1" t="s">
        <v>250</v>
      </c>
      <c r="D125" s="1" t="s">
        <v>10</v>
      </c>
      <c r="E125" s="49">
        <v>120988.18</v>
      </c>
      <c r="F125" s="2"/>
      <c r="G125" s="1" t="s">
        <v>249</v>
      </c>
      <c r="H125" s="1" t="s">
        <v>250</v>
      </c>
      <c r="I125" s="1"/>
      <c r="J125" s="1" t="s">
        <v>10</v>
      </c>
      <c r="K125" s="50">
        <v>303241.68</v>
      </c>
      <c r="M125" s="3">
        <f t="shared" si="3"/>
        <v>182253.5</v>
      </c>
      <c r="O125">
        <f t="shared" si="2"/>
        <v>0</v>
      </c>
    </row>
    <row r="126" spans="2:15" ht="13.15" customHeight="1">
      <c r="B126" s="1" t="s">
        <v>251</v>
      </c>
      <c r="C126" s="1" t="s">
        <v>252</v>
      </c>
      <c r="D126" s="1" t="s">
        <v>10</v>
      </c>
      <c r="E126" s="49">
        <v>95432.54</v>
      </c>
      <c r="F126" s="2"/>
      <c r="G126" s="1" t="s">
        <v>251</v>
      </c>
      <c r="H126" s="1" t="s">
        <v>252</v>
      </c>
      <c r="I126" s="1"/>
      <c r="J126" s="1" t="s">
        <v>10</v>
      </c>
      <c r="K126" s="50">
        <v>276601.15999999997</v>
      </c>
      <c r="M126" s="3">
        <f t="shared" si="3"/>
        <v>181168.62</v>
      </c>
      <c r="O126">
        <f t="shared" si="2"/>
        <v>0</v>
      </c>
    </row>
    <row r="127" spans="2:15" ht="13.15" customHeight="1">
      <c r="B127" s="1" t="s">
        <v>253</v>
      </c>
      <c r="C127" s="1" t="s">
        <v>254</v>
      </c>
      <c r="D127" s="1" t="s">
        <v>10</v>
      </c>
      <c r="E127" s="49">
        <v>99270.44</v>
      </c>
      <c r="F127" s="2"/>
      <c r="G127" s="1" t="s">
        <v>253</v>
      </c>
      <c r="H127" s="1" t="s">
        <v>254</v>
      </c>
      <c r="I127" s="1"/>
      <c r="J127" s="1" t="s">
        <v>10</v>
      </c>
      <c r="K127" s="50">
        <v>416854.26</v>
      </c>
      <c r="M127" s="3">
        <f t="shared" si="3"/>
        <v>317583.82</v>
      </c>
      <c r="O127">
        <f t="shared" si="2"/>
        <v>0</v>
      </c>
    </row>
    <row r="128" spans="2:15" ht="13.15" customHeight="1">
      <c r="B128" s="1" t="s">
        <v>255</v>
      </c>
      <c r="C128" s="1" t="s">
        <v>256</v>
      </c>
      <c r="D128" s="1" t="s">
        <v>10</v>
      </c>
      <c r="E128" s="49">
        <v>22014.39</v>
      </c>
      <c r="F128" s="2"/>
      <c r="G128" s="1" t="s">
        <v>255</v>
      </c>
      <c r="H128" s="1" t="s">
        <v>256</v>
      </c>
      <c r="I128" s="1"/>
      <c r="J128" s="1" t="s">
        <v>10</v>
      </c>
      <c r="K128" s="50">
        <v>78528.13</v>
      </c>
      <c r="M128" s="3">
        <f t="shared" si="3"/>
        <v>56513.740000000005</v>
      </c>
      <c r="O128">
        <f t="shared" si="2"/>
        <v>0</v>
      </c>
    </row>
    <row r="129" spans="2:15" ht="13.15" customHeight="1">
      <c r="B129" s="1" t="s">
        <v>257</v>
      </c>
      <c r="C129" s="1" t="s">
        <v>258</v>
      </c>
      <c r="D129" s="1" t="s">
        <v>10</v>
      </c>
      <c r="E129" s="49">
        <v>24687.96</v>
      </c>
      <c r="F129" s="2"/>
      <c r="G129" s="1" t="s">
        <v>257</v>
      </c>
      <c r="H129" s="1" t="s">
        <v>258</v>
      </c>
      <c r="I129" s="1"/>
      <c r="J129" s="1" t="s">
        <v>10</v>
      </c>
      <c r="K129" s="50">
        <v>86383.11</v>
      </c>
      <c r="M129" s="3">
        <f t="shared" si="3"/>
        <v>61695.15</v>
      </c>
      <c r="O129">
        <f t="shared" si="2"/>
        <v>0</v>
      </c>
    </row>
    <row r="130" spans="2:15" ht="13.15" customHeight="1">
      <c r="B130" s="1" t="s">
        <v>259</v>
      </c>
      <c r="C130" s="1" t="s">
        <v>260</v>
      </c>
      <c r="D130" s="1" t="s">
        <v>10</v>
      </c>
      <c r="E130" s="49">
        <v>24001.59</v>
      </c>
      <c r="F130" s="2"/>
      <c r="G130" s="1" t="s">
        <v>259</v>
      </c>
      <c r="H130" s="1" t="s">
        <v>260</v>
      </c>
      <c r="I130" s="1"/>
      <c r="J130" s="1" t="s">
        <v>10</v>
      </c>
      <c r="K130" s="50">
        <v>61872.74</v>
      </c>
      <c r="M130" s="3">
        <f t="shared" si="3"/>
        <v>37871.149999999994</v>
      </c>
      <c r="O130">
        <f t="shared" si="2"/>
        <v>0</v>
      </c>
    </row>
    <row r="131" spans="2:15" ht="13.15" customHeight="1">
      <c r="B131" s="1" t="s">
        <v>261</v>
      </c>
      <c r="C131" s="1" t="s">
        <v>262</v>
      </c>
      <c r="D131" s="1" t="s">
        <v>10</v>
      </c>
      <c r="E131" s="49">
        <v>886326.84</v>
      </c>
      <c r="F131" s="2"/>
      <c r="G131" s="1" t="s">
        <v>261</v>
      </c>
      <c r="H131" s="1" t="s">
        <v>262</v>
      </c>
      <c r="I131" s="1"/>
      <c r="J131" s="1" t="s">
        <v>10</v>
      </c>
      <c r="K131" s="50">
        <v>2393602.2200000002</v>
      </c>
      <c r="M131" s="3">
        <f t="shared" si="3"/>
        <v>1507275.3800000004</v>
      </c>
      <c r="O131">
        <f t="shared" si="2"/>
        <v>0</v>
      </c>
    </row>
    <row r="132" spans="2:15" ht="13.15" customHeight="1">
      <c r="B132" s="1" t="s">
        <v>263</v>
      </c>
      <c r="C132" s="1" t="s">
        <v>264</v>
      </c>
      <c r="D132" s="1" t="s">
        <v>10</v>
      </c>
      <c r="E132" s="49">
        <v>1245523.42</v>
      </c>
      <c r="F132" s="2"/>
      <c r="G132" s="1" t="s">
        <v>263</v>
      </c>
      <c r="H132" s="1" t="s">
        <v>264</v>
      </c>
      <c r="I132" s="1"/>
      <c r="J132" s="1" t="s">
        <v>10</v>
      </c>
      <c r="K132" s="50">
        <v>3276797.92</v>
      </c>
      <c r="M132" s="3">
        <f t="shared" si="3"/>
        <v>2031274.5</v>
      </c>
      <c r="O132">
        <f t="shared" si="2"/>
        <v>0</v>
      </c>
    </row>
    <row r="133" spans="2:15" ht="13.15" customHeight="1">
      <c r="B133" s="1" t="s">
        <v>265</v>
      </c>
      <c r="C133" s="1" t="s">
        <v>266</v>
      </c>
      <c r="D133" s="1" t="s">
        <v>10</v>
      </c>
      <c r="E133" s="49">
        <v>208755.12</v>
      </c>
      <c r="F133" s="2"/>
      <c r="G133" s="1" t="s">
        <v>265</v>
      </c>
      <c r="H133" s="1" t="s">
        <v>266</v>
      </c>
      <c r="I133" s="1"/>
      <c r="J133" s="1" t="s">
        <v>10</v>
      </c>
      <c r="K133" s="50">
        <v>624471.48</v>
      </c>
      <c r="M133" s="3">
        <f t="shared" si="3"/>
        <v>415716.36</v>
      </c>
      <c r="O133">
        <f t="shared" ref="O133:O196" si="4">G133-B133</f>
        <v>0</v>
      </c>
    </row>
    <row r="134" spans="2:15" ht="13.15" customHeight="1">
      <c r="B134" s="1" t="s">
        <v>267</v>
      </c>
      <c r="C134" s="1" t="s">
        <v>268</v>
      </c>
      <c r="D134" s="1" t="s">
        <v>10</v>
      </c>
      <c r="E134" s="49">
        <v>305077.33</v>
      </c>
      <c r="F134" s="2"/>
      <c r="G134" s="1" t="s">
        <v>267</v>
      </c>
      <c r="H134" s="1" t="s">
        <v>268</v>
      </c>
      <c r="I134" s="1"/>
      <c r="J134" s="1" t="s">
        <v>10</v>
      </c>
      <c r="K134" s="50">
        <v>805278.44</v>
      </c>
      <c r="M134" s="3">
        <f t="shared" ref="M134:M197" si="5">K134-E134</f>
        <v>500201.10999999993</v>
      </c>
      <c r="O134">
        <f t="shared" si="4"/>
        <v>0</v>
      </c>
    </row>
    <row r="135" spans="2:15" ht="13.15" customHeight="1">
      <c r="B135" s="1" t="s">
        <v>269</v>
      </c>
      <c r="C135" s="1" t="s">
        <v>270</v>
      </c>
      <c r="D135" s="1" t="s">
        <v>10</v>
      </c>
      <c r="E135" s="49">
        <v>82833.710000000006</v>
      </c>
      <c r="F135" s="2"/>
      <c r="G135" s="1" t="s">
        <v>269</v>
      </c>
      <c r="H135" s="1" t="s">
        <v>270</v>
      </c>
      <c r="I135" s="1"/>
      <c r="J135" s="1" t="s">
        <v>10</v>
      </c>
      <c r="K135" s="50">
        <v>188856.37</v>
      </c>
      <c r="M135" s="3">
        <f t="shared" si="5"/>
        <v>106022.65999999999</v>
      </c>
      <c r="O135">
        <f t="shared" si="4"/>
        <v>0</v>
      </c>
    </row>
    <row r="136" spans="2:15" ht="13.15" customHeight="1">
      <c r="B136" s="1" t="s">
        <v>271</v>
      </c>
      <c r="C136" s="1" t="s">
        <v>272</v>
      </c>
      <c r="D136" s="1" t="s">
        <v>10</v>
      </c>
      <c r="E136" s="49">
        <v>247375.72</v>
      </c>
      <c r="F136" s="2"/>
      <c r="G136" s="1" t="s">
        <v>271</v>
      </c>
      <c r="H136" s="1" t="s">
        <v>272</v>
      </c>
      <c r="I136" s="1"/>
      <c r="J136" s="1" t="s">
        <v>10</v>
      </c>
      <c r="K136" s="50">
        <v>690938.64</v>
      </c>
      <c r="M136" s="3">
        <f t="shared" si="5"/>
        <v>443562.92000000004</v>
      </c>
      <c r="O136">
        <f t="shared" si="4"/>
        <v>0</v>
      </c>
    </row>
    <row r="137" spans="2:15" ht="13.15" customHeight="1">
      <c r="B137" s="1" t="s">
        <v>273</v>
      </c>
      <c r="C137" s="1" t="s">
        <v>274</v>
      </c>
      <c r="D137" s="1" t="s">
        <v>10</v>
      </c>
      <c r="E137" s="49">
        <v>281215.05</v>
      </c>
      <c r="F137" s="2"/>
      <c r="G137" s="1" t="s">
        <v>273</v>
      </c>
      <c r="H137" s="1" t="s">
        <v>274</v>
      </c>
      <c r="I137" s="1"/>
      <c r="J137" s="1" t="s">
        <v>10</v>
      </c>
      <c r="K137" s="50">
        <v>778161.29</v>
      </c>
      <c r="M137" s="3">
        <f t="shared" si="5"/>
        <v>496946.24000000005</v>
      </c>
      <c r="O137">
        <f t="shared" si="4"/>
        <v>0</v>
      </c>
    </row>
    <row r="138" spans="2:15" ht="13.15" customHeight="1">
      <c r="B138" s="1" t="s">
        <v>275</v>
      </c>
      <c r="C138" s="1" t="s">
        <v>276</v>
      </c>
      <c r="D138" s="1" t="s">
        <v>10</v>
      </c>
      <c r="E138" s="49">
        <v>370802.42</v>
      </c>
      <c r="F138" s="2"/>
      <c r="G138" s="1" t="s">
        <v>275</v>
      </c>
      <c r="H138" s="1" t="s">
        <v>276</v>
      </c>
      <c r="I138" s="1"/>
      <c r="J138" s="1" t="s">
        <v>10</v>
      </c>
      <c r="K138" s="50">
        <v>944299.25</v>
      </c>
      <c r="M138" s="3">
        <f t="shared" si="5"/>
        <v>573496.83000000007</v>
      </c>
      <c r="O138">
        <f t="shared" si="4"/>
        <v>0</v>
      </c>
    </row>
    <row r="139" spans="2:15" ht="13.15" customHeight="1">
      <c r="B139" s="1" t="s">
        <v>277</v>
      </c>
      <c r="C139" s="1" t="s">
        <v>278</v>
      </c>
      <c r="D139" s="1" t="s">
        <v>10</v>
      </c>
      <c r="E139" s="49">
        <v>263678.46000000002</v>
      </c>
      <c r="F139" s="2"/>
      <c r="G139" s="1" t="s">
        <v>277</v>
      </c>
      <c r="H139" s="1" t="s">
        <v>278</v>
      </c>
      <c r="I139" s="1"/>
      <c r="J139" s="1" t="s">
        <v>10</v>
      </c>
      <c r="K139" s="50">
        <v>666438.81000000006</v>
      </c>
      <c r="M139" s="3">
        <f t="shared" si="5"/>
        <v>402760.35000000003</v>
      </c>
      <c r="O139">
        <f t="shared" si="4"/>
        <v>0</v>
      </c>
    </row>
    <row r="140" spans="2:15" ht="13.15" customHeight="1">
      <c r="B140" s="1" t="s">
        <v>279</v>
      </c>
      <c r="C140" s="1" t="s">
        <v>280</v>
      </c>
      <c r="D140" s="1" t="s">
        <v>10</v>
      </c>
      <c r="E140" s="49">
        <v>69809.919999999998</v>
      </c>
      <c r="F140" s="2"/>
      <c r="G140" s="1" t="s">
        <v>279</v>
      </c>
      <c r="H140" s="1" t="s">
        <v>280</v>
      </c>
      <c r="I140" s="1"/>
      <c r="J140" s="1" t="s">
        <v>10</v>
      </c>
      <c r="K140" s="50">
        <v>195504</v>
      </c>
      <c r="M140" s="3">
        <f t="shared" si="5"/>
        <v>125694.08</v>
      </c>
      <c r="O140">
        <f t="shared" si="4"/>
        <v>0</v>
      </c>
    </row>
    <row r="141" spans="2:15" ht="13.15" customHeight="1">
      <c r="B141" s="1" t="s">
        <v>281</v>
      </c>
      <c r="C141" s="1" t="s">
        <v>282</v>
      </c>
      <c r="D141" s="1" t="s">
        <v>10</v>
      </c>
      <c r="E141" s="49">
        <v>320294.13</v>
      </c>
      <c r="F141" s="2"/>
      <c r="G141" s="1" t="s">
        <v>281</v>
      </c>
      <c r="H141" s="1" t="s">
        <v>282</v>
      </c>
      <c r="I141" s="1"/>
      <c r="J141" s="1" t="s">
        <v>10</v>
      </c>
      <c r="K141" s="50">
        <v>956440.85</v>
      </c>
      <c r="M141" s="3">
        <f t="shared" si="5"/>
        <v>636146.72</v>
      </c>
      <c r="O141">
        <f t="shared" si="4"/>
        <v>0</v>
      </c>
    </row>
    <row r="142" spans="2:15" ht="13.15" customHeight="1">
      <c r="B142" s="1" t="s">
        <v>283</v>
      </c>
      <c r="C142" s="1" t="s">
        <v>284</v>
      </c>
      <c r="D142" s="1" t="s">
        <v>10</v>
      </c>
      <c r="E142" s="49">
        <v>326704.12</v>
      </c>
      <c r="F142" s="2"/>
      <c r="G142" s="1" t="s">
        <v>283</v>
      </c>
      <c r="H142" s="1" t="s">
        <v>284</v>
      </c>
      <c r="I142" s="1"/>
      <c r="J142" s="1" t="s">
        <v>10</v>
      </c>
      <c r="K142" s="50">
        <v>995444.11</v>
      </c>
      <c r="M142" s="3">
        <f t="shared" si="5"/>
        <v>668739.99</v>
      </c>
      <c r="O142">
        <f t="shared" si="4"/>
        <v>0</v>
      </c>
    </row>
    <row r="143" spans="2:15" ht="13.15" customHeight="1">
      <c r="B143" s="1" t="s">
        <v>285</v>
      </c>
      <c r="C143" s="1" t="s">
        <v>286</v>
      </c>
      <c r="D143" s="1" t="s">
        <v>10</v>
      </c>
      <c r="E143" s="49">
        <v>80062.95</v>
      </c>
      <c r="F143" s="2"/>
      <c r="G143" s="1" t="s">
        <v>285</v>
      </c>
      <c r="H143" s="1" t="s">
        <v>286</v>
      </c>
      <c r="I143" s="1"/>
      <c r="J143" s="1" t="s">
        <v>10</v>
      </c>
      <c r="K143" s="50">
        <v>235607.39</v>
      </c>
      <c r="M143" s="3">
        <f t="shared" si="5"/>
        <v>155544.44</v>
      </c>
      <c r="O143">
        <f t="shared" si="4"/>
        <v>0</v>
      </c>
    </row>
    <row r="144" spans="2:15" ht="13.15" customHeight="1">
      <c r="B144" s="1" t="s">
        <v>287</v>
      </c>
      <c r="C144" s="1" t="s">
        <v>288</v>
      </c>
      <c r="D144" s="1" t="s">
        <v>10</v>
      </c>
      <c r="E144" s="49">
        <v>2278251.9</v>
      </c>
      <c r="F144" s="2"/>
      <c r="G144" s="1" t="s">
        <v>287</v>
      </c>
      <c r="H144" s="1" t="s">
        <v>288</v>
      </c>
      <c r="I144" s="1"/>
      <c r="J144" s="1" t="s">
        <v>10</v>
      </c>
      <c r="K144" s="50">
        <v>5348767.22</v>
      </c>
      <c r="M144" s="3">
        <f t="shared" si="5"/>
        <v>3070515.32</v>
      </c>
      <c r="O144">
        <f t="shared" si="4"/>
        <v>0</v>
      </c>
    </row>
    <row r="145" spans="2:15" ht="13.15" customHeight="1">
      <c r="B145" s="1" t="s">
        <v>289</v>
      </c>
      <c r="C145" s="1" t="s">
        <v>290</v>
      </c>
      <c r="D145" s="1" t="s">
        <v>10</v>
      </c>
      <c r="E145" s="49">
        <v>274907.59999999998</v>
      </c>
      <c r="F145" s="2"/>
      <c r="G145" s="1" t="s">
        <v>289</v>
      </c>
      <c r="H145" s="1" t="s">
        <v>290</v>
      </c>
      <c r="I145" s="1"/>
      <c r="J145" s="1" t="s">
        <v>10</v>
      </c>
      <c r="K145" s="50">
        <v>773006.85</v>
      </c>
      <c r="M145" s="3">
        <f t="shared" si="5"/>
        <v>498099.25</v>
      </c>
      <c r="O145">
        <f t="shared" si="4"/>
        <v>0</v>
      </c>
    </row>
    <row r="146" spans="2:15" ht="13.15" customHeight="1">
      <c r="B146" s="1" t="s">
        <v>291</v>
      </c>
      <c r="C146" s="1" t="s">
        <v>292</v>
      </c>
      <c r="D146" s="1" t="s">
        <v>10</v>
      </c>
      <c r="E146" s="49">
        <v>7795.62</v>
      </c>
      <c r="F146" s="2"/>
      <c r="G146" s="1" t="s">
        <v>291</v>
      </c>
      <c r="H146" s="1" t="s">
        <v>292</v>
      </c>
      <c r="I146" s="1"/>
      <c r="J146" s="1" t="s">
        <v>10</v>
      </c>
      <c r="K146" s="50">
        <v>2506890.5499999998</v>
      </c>
      <c r="M146" s="3">
        <f t="shared" si="5"/>
        <v>2499094.9299999997</v>
      </c>
      <c r="O146">
        <f t="shared" si="4"/>
        <v>0</v>
      </c>
    </row>
    <row r="147" spans="2:15" ht="13.15" customHeight="1">
      <c r="B147" s="1" t="s">
        <v>293</v>
      </c>
      <c r="C147" s="1" t="s">
        <v>294</v>
      </c>
      <c r="D147" s="1" t="s">
        <v>10</v>
      </c>
      <c r="E147" s="49">
        <v>54395.63</v>
      </c>
      <c r="F147" s="2"/>
      <c r="G147" s="1" t="s">
        <v>293</v>
      </c>
      <c r="H147" s="1" t="s">
        <v>294</v>
      </c>
      <c r="I147" s="1"/>
      <c r="J147" s="1" t="s">
        <v>10</v>
      </c>
      <c r="K147" s="50">
        <v>179245.63</v>
      </c>
      <c r="M147" s="3">
        <f t="shared" si="5"/>
        <v>124850</v>
      </c>
      <c r="O147">
        <f t="shared" si="4"/>
        <v>0</v>
      </c>
    </row>
    <row r="148" spans="2:15" ht="13.15" customHeight="1">
      <c r="B148" s="1" t="s">
        <v>295</v>
      </c>
      <c r="C148" s="1" t="s">
        <v>296</v>
      </c>
      <c r="D148" s="1" t="s">
        <v>10</v>
      </c>
      <c r="E148" s="49">
        <v>521304.11</v>
      </c>
      <c r="F148" s="2"/>
      <c r="G148" s="1" t="s">
        <v>295</v>
      </c>
      <c r="H148" s="1" t="s">
        <v>296</v>
      </c>
      <c r="I148" s="1"/>
      <c r="J148" s="1" t="s">
        <v>10</v>
      </c>
      <c r="K148" s="50">
        <v>1300625.26</v>
      </c>
      <c r="M148" s="3">
        <f t="shared" si="5"/>
        <v>779321.15</v>
      </c>
      <c r="O148">
        <f t="shared" si="4"/>
        <v>0</v>
      </c>
    </row>
    <row r="149" spans="2:15" ht="13.15" customHeight="1">
      <c r="B149" s="1" t="s">
        <v>297</v>
      </c>
      <c r="C149" s="1" t="s">
        <v>298</v>
      </c>
      <c r="D149" s="1" t="s">
        <v>10</v>
      </c>
      <c r="E149" s="49">
        <v>56304.98</v>
      </c>
      <c r="F149" s="2"/>
      <c r="G149" s="1" t="s">
        <v>297</v>
      </c>
      <c r="H149" s="1" t="s">
        <v>298</v>
      </c>
      <c r="I149" s="1"/>
      <c r="J149" s="1" t="s">
        <v>10</v>
      </c>
      <c r="K149" s="50">
        <v>204057.54</v>
      </c>
      <c r="M149" s="3">
        <f t="shared" si="5"/>
        <v>147752.56</v>
      </c>
      <c r="O149">
        <f t="shared" si="4"/>
        <v>0</v>
      </c>
    </row>
    <row r="150" spans="2:15" ht="13.15" customHeight="1">
      <c r="B150" s="1" t="s">
        <v>299</v>
      </c>
      <c r="C150" s="1" t="s">
        <v>300</v>
      </c>
      <c r="D150" s="1" t="s">
        <v>10</v>
      </c>
      <c r="E150" s="49">
        <v>77549.89</v>
      </c>
      <c r="F150" s="2"/>
      <c r="G150" s="1" t="s">
        <v>299</v>
      </c>
      <c r="H150" s="1" t="s">
        <v>300</v>
      </c>
      <c r="I150" s="1"/>
      <c r="J150" s="1" t="s">
        <v>10</v>
      </c>
      <c r="K150" s="50">
        <v>240237.07</v>
      </c>
      <c r="M150" s="3">
        <f t="shared" si="5"/>
        <v>162687.18</v>
      </c>
      <c r="O150">
        <f t="shared" si="4"/>
        <v>0</v>
      </c>
    </row>
    <row r="151" spans="2:15" ht="13.15" customHeight="1">
      <c r="B151" s="1" t="s">
        <v>301</v>
      </c>
      <c r="C151" s="1" t="s">
        <v>302</v>
      </c>
      <c r="D151" s="1" t="s">
        <v>10</v>
      </c>
      <c r="E151" s="49">
        <v>224910.27</v>
      </c>
      <c r="F151" s="2"/>
      <c r="G151" s="1" t="s">
        <v>301</v>
      </c>
      <c r="H151" s="1" t="s">
        <v>302</v>
      </c>
      <c r="I151" s="1"/>
      <c r="J151" s="1" t="s">
        <v>10</v>
      </c>
      <c r="K151" s="50">
        <v>570963.49</v>
      </c>
      <c r="M151" s="3">
        <f t="shared" si="5"/>
        <v>346053.22</v>
      </c>
      <c r="O151">
        <f t="shared" si="4"/>
        <v>0</v>
      </c>
    </row>
    <row r="152" spans="2:15" ht="13.15" customHeight="1">
      <c r="B152" s="1" t="s">
        <v>303</v>
      </c>
      <c r="C152" s="1" t="s">
        <v>304</v>
      </c>
      <c r="D152" s="1" t="s">
        <v>10</v>
      </c>
      <c r="E152" s="49">
        <v>170084.1</v>
      </c>
      <c r="F152" s="2"/>
      <c r="G152" s="1" t="s">
        <v>303</v>
      </c>
      <c r="H152" s="1" t="s">
        <v>304</v>
      </c>
      <c r="I152" s="1"/>
      <c r="J152" s="1" t="s">
        <v>10</v>
      </c>
      <c r="K152" s="50">
        <v>475154.3</v>
      </c>
      <c r="M152" s="3">
        <f t="shared" si="5"/>
        <v>305070.19999999995</v>
      </c>
      <c r="O152">
        <f t="shared" si="4"/>
        <v>0</v>
      </c>
    </row>
    <row r="153" spans="2:15" ht="13.15" customHeight="1">
      <c r="B153" s="1" t="s">
        <v>305</v>
      </c>
      <c r="C153" s="1" t="s">
        <v>306</v>
      </c>
      <c r="D153" s="1" t="s">
        <v>10</v>
      </c>
      <c r="E153" s="49">
        <v>133528.45000000001</v>
      </c>
      <c r="F153" s="2"/>
      <c r="G153" s="1" t="s">
        <v>305</v>
      </c>
      <c r="H153" s="1" t="s">
        <v>306</v>
      </c>
      <c r="I153" s="1"/>
      <c r="J153" s="1" t="s">
        <v>10</v>
      </c>
      <c r="K153" s="50">
        <v>341417.15</v>
      </c>
      <c r="M153" s="3">
        <f t="shared" si="5"/>
        <v>207888.7</v>
      </c>
      <c r="O153">
        <f t="shared" si="4"/>
        <v>0</v>
      </c>
    </row>
    <row r="154" spans="2:15" ht="13.15" customHeight="1">
      <c r="B154" s="1" t="s">
        <v>307</v>
      </c>
      <c r="C154" s="1" t="s">
        <v>308</v>
      </c>
      <c r="D154" s="1" t="s">
        <v>10</v>
      </c>
      <c r="E154" s="49">
        <v>289051.12</v>
      </c>
      <c r="F154" s="2"/>
      <c r="G154" s="1" t="s">
        <v>307</v>
      </c>
      <c r="H154" s="1" t="s">
        <v>308</v>
      </c>
      <c r="I154" s="1"/>
      <c r="J154" s="1" t="s">
        <v>10</v>
      </c>
      <c r="K154" s="50">
        <v>759564.05</v>
      </c>
      <c r="M154" s="3">
        <f t="shared" si="5"/>
        <v>470512.93000000005</v>
      </c>
      <c r="O154">
        <f t="shared" si="4"/>
        <v>0</v>
      </c>
    </row>
    <row r="155" spans="2:15" ht="13.15" customHeight="1">
      <c r="B155" s="1" t="s">
        <v>309</v>
      </c>
      <c r="C155" s="1" t="s">
        <v>310</v>
      </c>
      <c r="D155" s="1" t="s">
        <v>10</v>
      </c>
      <c r="E155" s="49">
        <v>247662.26</v>
      </c>
      <c r="F155" s="2"/>
      <c r="G155" s="1" t="s">
        <v>309</v>
      </c>
      <c r="H155" s="1" t="s">
        <v>310</v>
      </c>
      <c r="I155" s="1"/>
      <c r="J155" s="1" t="s">
        <v>10</v>
      </c>
      <c r="K155" s="50">
        <v>595418.75</v>
      </c>
      <c r="M155" s="3">
        <f t="shared" si="5"/>
        <v>347756.49</v>
      </c>
      <c r="O155">
        <f t="shared" si="4"/>
        <v>0</v>
      </c>
    </row>
    <row r="156" spans="2:15" ht="13.15" customHeight="1">
      <c r="B156" s="1" t="s">
        <v>311</v>
      </c>
      <c r="C156" s="1" t="s">
        <v>312</v>
      </c>
      <c r="D156" s="1" t="s">
        <v>10</v>
      </c>
      <c r="E156" s="49">
        <v>291425.84999999998</v>
      </c>
      <c r="F156" s="2"/>
      <c r="G156" s="1" t="s">
        <v>311</v>
      </c>
      <c r="H156" s="1" t="s">
        <v>312</v>
      </c>
      <c r="I156" s="1"/>
      <c r="J156" s="1" t="s">
        <v>10</v>
      </c>
      <c r="K156" s="50">
        <v>723224.54</v>
      </c>
      <c r="M156" s="3">
        <f t="shared" si="5"/>
        <v>431798.69000000006</v>
      </c>
      <c r="O156">
        <f t="shared" si="4"/>
        <v>0</v>
      </c>
    </row>
    <row r="157" spans="2:15" ht="13.15" customHeight="1">
      <c r="B157" s="1" t="s">
        <v>313</v>
      </c>
      <c r="C157" s="1" t="s">
        <v>314</v>
      </c>
      <c r="D157" s="1" t="s">
        <v>10</v>
      </c>
      <c r="E157" s="49">
        <v>2295075.96</v>
      </c>
      <c r="F157" s="2"/>
      <c r="G157" s="1" t="s">
        <v>313</v>
      </c>
      <c r="H157" s="1" t="s">
        <v>314</v>
      </c>
      <c r="I157" s="1"/>
      <c r="J157" s="1" t="s">
        <v>10</v>
      </c>
      <c r="K157" s="50">
        <v>5421100.3499999996</v>
      </c>
      <c r="M157" s="3">
        <f t="shared" si="5"/>
        <v>3126024.3899999997</v>
      </c>
      <c r="O157">
        <f t="shared" si="4"/>
        <v>0</v>
      </c>
    </row>
    <row r="158" spans="2:15" ht="13.15" customHeight="1">
      <c r="B158" s="1" t="s">
        <v>315</v>
      </c>
      <c r="C158" s="1" t="s">
        <v>316</v>
      </c>
      <c r="D158" s="1" t="s">
        <v>10</v>
      </c>
      <c r="E158" s="49">
        <v>166266.95000000001</v>
      </c>
      <c r="F158" s="2"/>
      <c r="G158" s="1" t="s">
        <v>315</v>
      </c>
      <c r="H158" s="1" t="s">
        <v>316</v>
      </c>
      <c r="I158" s="1"/>
      <c r="J158" s="1" t="s">
        <v>10</v>
      </c>
      <c r="K158" s="50">
        <v>496094.88</v>
      </c>
      <c r="M158" s="3">
        <f t="shared" si="5"/>
        <v>329827.93</v>
      </c>
      <c r="O158">
        <f t="shared" si="4"/>
        <v>0</v>
      </c>
    </row>
    <row r="159" spans="2:15" ht="13.15" customHeight="1">
      <c r="B159" s="1" t="s">
        <v>317</v>
      </c>
      <c r="C159" s="1" t="s">
        <v>318</v>
      </c>
      <c r="D159" s="1" t="s">
        <v>10</v>
      </c>
      <c r="E159" s="49">
        <v>1055111.82</v>
      </c>
      <c r="F159" s="2"/>
      <c r="G159" s="1" t="s">
        <v>317</v>
      </c>
      <c r="H159" s="1" t="s">
        <v>318</v>
      </c>
      <c r="I159" s="1"/>
      <c r="J159" s="1" t="s">
        <v>10</v>
      </c>
      <c r="K159" s="50">
        <v>2655471.29</v>
      </c>
      <c r="M159" s="3">
        <f t="shared" si="5"/>
        <v>1600359.47</v>
      </c>
      <c r="O159">
        <f t="shared" si="4"/>
        <v>0</v>
      </c>
    </row>
    <row r="160" spans="2:15" ht="13.15" customHeight="1">
      <c r="B160" s="1" t="s">
        <v>319</v>
      </c>
      <c r="C160" s="1" t="s">
        <v>320</v>
      </c>
      <c r="D160" s="1" t="s">
        <v>10</v>
      </c>
      <c r="E160" s="49">
        <v>17914.64</v>
      </c>
      <c r="F160" s="2"/>
      <c r="G160" s="1" t="s">
        <v>319</v>
      </c>
      <c r="H160" s="1" t="s">
        <v>320</v>
      </c>
      <c r="I160" s="1"/>
      <c r="J160" s="1" t="s">
        <v>10</v>
      </c>
      <c r="K160" s="50">
        <v>2256357.9900000002</v>
      </c>
      <c r="M160" s="3">
        <f t="shared" si="5"/>
        <v>2238443.35</v>
      </c>
      <c r="O160">
        <f t="shared" si="4"/>
        <v>0</v>
      </c>
    </row>
    <row r="161" spans="2:15" ht="13.15" customHeight="1">
      <c r="B161" s="1" t="s">
        <v>321</v>
      </c>
      <c r="C161" s="1" t="s">
        <v>322</v>
      </c>
      <c r="D161" s="1" t="s">
        <v>10</v>
      </c>
      <c r="E161" s="49">
        <v>417581.65</v>
      </c>
      <c r="F161" s="2"/>
      <c r="G161" s="1" t="s">
        <v>321</v>
      </c>
      <c r="H161" s="1" t="s">
        <v>322</v>
      </c>
      <c r="I161" s="1"/>
      <c r="J161" s="1" t="s">
        <v>10</v>
      </c>
      <c r="K161" s="50">
        <v>1160398.44</v>
      </c>
      <c r="M161" s="3">
        <f t="shared" si="5"/>
        <v>742816.78999999992</v>
      </c>
      <c r="O161">
        <f t="shared" si="4"/>
        <v>0</v>
      </c>
    </row>
    <row r="162" spans="2:15" ht="13.15" customHeight="1">
      <c r="B162" s="1" t="s">
        <v>323</v>
      </c>
      <c r="C162" s="1" t="s">
        <v>324</v>
      </c>
      <c r="D162" s="1" t="s">
        <v>10</v>
      </c>
      <c r="E162" s="49">
        <v>12658.73</v>
      </c>
      <c r="F162" s="2"/>
      <c r="G162" s="1" t="s">
        <v>323</v>
      </c>
      <c r="H162" s="1" t="s">
        <v>324</v>
      </c>
      <c r="I162" s="1"/>
      <c r="J162" s="1" t="s">
        <v>10</v>
      </c>
      <c r="K162" s="50">
        <v>35842.589999999997</v>
      </c>
      <c r="M162" s="3">
        <f t="shared" si="5"/>
        <v>23183.859999999997</v>
      </c>
      <c r="O162">
        <f t="shared" si="4"/>
        <v>0</v>
      </c>
    </row>
    <row r="163" spans="2:15" ht="13.15" customHeight="1">
      <c r="B163" s="1" t="s">
        <v>325</v>
      </c>
      <c r="C163" s="1" t="s">
        <v>326</v>
      </c>
      <c r="D163" s="1" t="s">
        <v>10</v>
      </c>
      <c r="E163" s="49">
        <v>417910.35</v>
      </c>
      <c r="F163" s="2"/>
      <c r="G163" s="1" t="s">
        <v>325</v>
      </c>
      <c r="H163" s="1" t="s">
        <v>326</v>
      </c>
      <c r="I163" s="1"/>
      <c r="J163" s="1" t="s">
        <v>10</v>
      </c>
      <c r="K163" s="50">
        <v>1190912.58</v>
      </c>
      <c r="M163" s="3">
        <f t="shared" si="5"/>
        <v>773002.2300000001</v>
      </c>
      <c r="O163">
        <f t="shared" si="4"/>
        <v>0</v>
      </c>
    </row>
    <row r="164" spans="2:15" ht="13.15" customHeight="1">
      <c r="B164" s="1" t="s">
        <v>327</v>
      </c>
      <c r="C164" s="1" t="s">
        <v>328</v>
      </c>
      <c r="D164" s="1" t="s">
        <v>10</v>
      </c>
      <c r="E164" s="49">
        <v>228479.3</v>
      </c>
      <c r="F164" s="2"/>
      <c r="G164" s="1" t="s">
        <v>327</v>
      </c>
      <c r="H164" s="1" t="s">
        <v>328</v>
      </c>
      <c r="I164" s="1"/>
      <c r="J164" s="1" t="s">
        <v>10</v>
      </c>
      <c r="K164" s="50">
        <v>667355.16</v>
      </c>
      <c r="M164" s="3">
        <f t="shared" si="5"/>
        <v>438875.86000000004</v>
      </c>
      <c r="O164">
        <f t="shared" si="4"/>
        <v>0</v>
      </c>
    </row>
    <row r="165" spans="2:15" ht="13.15" customHeight="1">
      <c r="B165" s="1" t="s">
        <v>329</v>
      </c>
      <c r="C165" s="1" t="s">
        <v>330</v>
      </c>
      <c r="D165" s="1" t="s">
        <v>10</v>
      </c>
      <c r="E165" s="49">
        <v>338535.54</v>
      </c>
      <c r="F165" s="2"/>
      <c r="G165" s="1" t="s">
        <v>329</v>
      </c>
      <c r="H165" s="1" t="s">
        <v>330</v>
      </c>
      <c r="I165" s="1"/>
      <c r="J165" s="1" t="s">
        <v>10</v>
      </c>
      <c r="K165" s="50">
        <v>1072280.1000000001</v>
      </c>
      <c r="M165" s="3">
        <f t="shared" si="5"/>
        <v>733744.56</v>
      </c>
      <c r="O165">
        <f t="shared" si="4"/>
        <v>0</v>
      </c>
    </row>
    <row r="166" spans="2:15" ht="13.15" customHeight="1">
      <c r="B166" s="1" t="s">
        <v>331</v>
      </c>
      <c r="C166" s="1" t="s">
        <v>332</v>
      </c>
      <c r="D166" s="1" t="s">
        <v>10</v>
      </c>
      <c r="E166" s="49">
        <v>117080.64</v>
      </c>
      <c r="F166" s="2"/>
      <c r="G166" s="1" t="s">
        <v>331</v>
      </c>
      <c r="H166" s="1" t="s">
        <v>332</v>
      </c>
      <c r="I166" s="1"/>
      <c r="J166" s="1" t="s">
        <v>10</v>
      </c>
      <c r="K166" s="50">
        <v>508837.79</v>
      </c>
      <c r="M166" s="3">
        <f t="shared" si="5"/>
        <v>391757.14999999997</v>
      </c>
      <c r="O166">
        <f t="shared" si="4"/>
        <v>0</v>
      </c>
    </row>
    <row r="167" spans="2:15" ht="13.15" customHeight="1">
      <c r="B167" s="1" t="s">
        <v>333</v>
      </c>
      <c r="C167" s="1" t="s">
        <v>334</v>
      </c>
      <c r="D167" s="1" t="s">
        <v>10</v>
      </c>
      <c r="E167" s="49">
        <v>645853.64</v>
      </c>
      <c r="F167" s="2"/>
      <c r="G167" s="1" t="s">
        <v>333</v>
      </c>
      <c r="H167" s="1" t="s">
        <v>334</v>
      </c>
      <c r="I167" s="1"/>
      <c r="J167" s="1" t="s">
        <v>10</v>
      </c>
      <c r="K167" s="50">
        <v>1886961.68</v>
      </c>
      <c r="M167" s="3">
        <f t="shared" si="5"/>
        <v>1241108.04</v>
      </c>
      <c r="O167">
        <f t="shared" si="4"/>
        <v>0</v>
      </c>
    </row>
    <row r="168" spans="2:15" ht="13.15" customHeight="1">
      <c r="B168" s="1" t="s">
        <v>335</v>
      </c>
      <c r="C168" s="1" t="s">
        <v>336</v>
      </c>
      <c r="D168" s="1" t="s">
        <v>10</v>
      </c>
      <c r="E168" s="49">
        <v>310930.59999999998</v>
      </c>
      <c r="F168" s="2"/>
      <c r="G168" s="1" t="s">
        <v>335</v>
      </c>
      <c r="H168" s="1" t="s">
        <v>336</v>
      </c>
      <c r="I168" s="1"/>
      <c r="J168" s="1" t="s">
        <v>10</v>
      </c>
      <c r="K168" s="50">
        <v>908037.89</v>
      </c>
      <c r="M168" s="3">
        <f t="shared" si="5"/>
        <v>597107.29</v>
      </c>
      <c r="O168">
        <f t="shared" si="4"/>
        <v>0</v>
      </c>
    </row>
    <row r="169" spans="2:15" ht="13.15" customHeight="1">
      <c r="B169" s="1" t="s">
        <v>337</v>
      </c>
      <c r="C169" s="1" t="s">
        <v>338</v>
      </c>
      <c r="D169" s="1" t="s">
        <v>10</v>
      </c>
      <c r="E169" s="49">
        <v>435309.31</v>
      </c>
      <c r="F169" s="2"/>
      <c r="G169" s="1" t="s">
        <v>337</v>
      </c>
      <c r="H169" s="1" t="s">
        <v>338</v>
      </c>
      <c r="I169" s="1"/>
      <c r="J169" s="1" t="s">
        <v>10</v>
      </c>
      <c r="K169" s="50">
        <v>1233832.49</v>
      </c>
      <c r="M169" s="3">
        <f t="shared" si="5"/>
        <v>798523.17999999993</v>
      </c>
      <c r="O169">
        <f t="shared" si="4"/>
        <v>0</v>
      </c>
    </row>
    <row r="170" spans="2:15" ht="13.15" customHeight="1">
      <c r="B170" s="1" t="s">
        <v>339</v>
      </c>
      <c r="C170" s="1" t="s">
        <v>340</v>
      </c>
      <c r="D170" s="1" t="s">
        <v>10</v>
      </c>
      <c r="E170" s="49">
        <v>915295.49</v>
      </c>
      <c r="F170" s="2"/>
      <c r="G170" s="1" t="s">
        <v>339</v>
      </c>
      <c r="H170" s="1" t="s">
        <v>340</v>
      </c>
      <c r="I170" s="1"/>
      <c r="J170" s="1" t="s">
        <v>10</v>
      </c>
      <c r="K170" s="50">
        <v>2746023.34</v>
      </c>
      <c r="M170" s="3">
        <f t="shared" si="5"/>
        <v>1830727.8499999999</v>
      </c>
      <c r="O170">
        <f t="shared" si="4"/>
        <v>0</v>
      </c>
    </row>
    <row r="171" spans="2:15" ht="13.15" customHeight="1">
      <c r="B171" s="1" t="s">
        <v>341</v>
      </c>
      <c r="C171" s="1" t="s">
        <v>342</v>
      </c>
      <c r="D171" s="1" t="s">
        <v>10</v>
      </c>
      <c r="E171" s="49">
        <v>188593.12</v>
      </c>
      <c r="F171" s="2"/>
      <c r="G171" s="1" t="s">
        <v>341</v>
      </c>
      <c r="H171" s="1" t="s">
        <v>342</v>
      </c>
      <c r="I171" s="1"/>
      <c r="J171" s="1" t="s">
        <v>10</v>
      </c>
      <c r="K171" s="50">
        <v>581056.31000000006</v>
      </c>
      <c r="M171" s="3">
        <f t="shared" si="5"/>
        <v>392463.19000000006</v>
      </c>
      <c r="O171">
        <f t="shared" si="4"/>
        <v>0</v>
      </c>
    </row>
    <row r="172" spans="2:15" ht="13.15" customHeight="1">
      <c r="B172" s="1" t="s">
        <v>343</v>
      </c>
      <c r="C172" s="1" t="s">
        <v>344</v>
      </c>
      <c r="D172" s="1" t="s">
        <v>10</v>
      </c>
      <c r="E172" s="49">
        <v>168283.76</v>
      </c>
      <c r="F172" s="2"/>
      <c r="G172" s="1" t="s">
        <v>343</v>
      </c>
      <c r="H172" s="1" t="s">
        <v>344</v>
      </c>
      <c r="I172" s="1"/>
      <c r="J172" s="1" t="s">
        <v>10</v>
      </c>
      <c r="K172" s="50">
        <v>490924.96</v>
      </c>
      <c r="M172" s="3">
        <f t="shared" si="5"/>
        <v>322641.2</v>
      </c>
      <c r="O172">
        <f t="shared" si="4"/>
        <v>0</v>
      </c>
    </row>
    <row r="173" spans="2:15" ht="13.15" customHeight="1">
      <c r="B173" s="1" t="s">
        <v>345</v>
      </c>
      <c r="C173" s="1" t="s">
        <v>346</v>
      </c>
      <c r="D173" s="1" t="s">
        <v>10</v>
      </c>
      <c r="E173" s="49">
        <v>119117.16</v>
      </c>
      <c r="F173" s="2"/>
      <c r="G173" s="1" t="s">
        <v>345</v>
      </c>
      <c r="H173" s="1" t="s">
        <v>346</v>
      </c>
      <c r="I173" s="1"/>
      <c r="J173" s="1" t="s">
        <v>10</v>
      </c>
      <c r="K173" s="50">
        <v>465214.31</v>
      </c>
      <c r="M173" s="3">
        <f t="shared" si="5"/>
        <v>346097.15</v>
      </c>
      <c r="O173">
        <f t="shared" si="4"/>
        <v>0</v>
      </c>
    </row>
    <row r="174" spans="2:15" ht="13.15" customHeight="1">
      <c r="B174" s="1" t="s">
        <v>347</v>
      </c>
      <c r="C174" s="1" t="s">
        <v>348</v>
      </c>
      <c r="D174" s="1" t="s">
        <v>10</v>
      </c>
      <c r="E174" s="49">
        <v>1263.8599999999999</v>
      </c>
      <c r="F174" s="2"/>
      <c r="G174" s="1" t="s">
        <v>347</v>
      </c>
      <c r="H174" s="1" t="s">
        <v>348</v>
      </c>
      <c r="I174" s="1"/>
      <c r="J174" s="1" t="s">
        <v>10</v>
      </c>
      <c r="K174" s="50">
        <v>279688.45</v>
      </c>
      <c r="M174" s="3">
        <f t="shared" si="5"/>
        <v>278424.59000000003</v>
      </c>
      <c r="O174">
        <f t="shared" si="4"/>
        <v>0</v>
      </c>
    </row>
    <row r="175" spans="2:15" ht="13.15" customHeight="1">
      <c r="B175" s="1" t="s">
        <v>349</v>
      </c>
      <c r="C175" s="1" t="s">
        <v>350</v>
      </c>
      <c r="D175" s="1" t="s">
        <v>10</v>
      </c>
      <c r="E175" s="2">
        <v>0</v>
      </c>
      <c r="F175" s="2"/>
      <c r="G175" s="1" t="s">
        <v>349</v>
      </c>
      <c r="H175" s="1" t="s">
        <v>350</v>
      </c>
      <c r="I175" s="1"/>
      <c r="J175" s="1" t="s">
        <v>10</v>
      </c>
      <c r="K175" s="50">
        <v>0</v>
      </c>
      <c r="M175" s="3">
        <f t="shared" si="5"/>
        <v>0</v>
      </c>
      <c r="O175">
        <f t="shared" si="4"/>
        <v>0</v>
      </c>
    </row>
    <row r="176" spans="2:15" ht="13.15" customHeight="1">
      <c r="B176" s="1" t="s">
        <v>351</v>
      </c>
      <c r="C176" s="1" t="s">
        <v>352</v>
      </c>
      <c r="D176" s="1" t="s">
        <v>10</v>
      </c>
      <c r="E176" s="49">
        <v>590331.01</v>
      </c>
      <c r="F176" s="2"/>
      <c r="G176" s="1" t="s">
        <v>351</v>
      </c>
      <c r="H176" s="1" t="s">
        <v>352</v>
      </c>
      <c r="I176" s="1"/>
      <c r="J176" s="1" t="s">
        <v>10</v>
      </c>
      <c r="K176" s="50">
        <v>1593048.3</v>
      </c>
      <c r="M176" s="3">
        <f t="shared" si="5"/>
        <v>1002717.29</v>
      </c>
      <c r="O176">
        <f t="shared" si="4"/>
        <v>0</v>
      </c>
    </row>
    <row r="177" spans="2:15" ht="13.15" customHeight="1">
      <c r="B177" s="1" t="s">
        <v>353</v>
      </c>
      <c r="C177" s="1" t="s">
        <v>354</v>
      </c>
      <c r="D177" s="1" t="s">
        <v>10</v>
      </c>
      <c r="E177" s="49">
        <v>167924.38</v>
      </c>
      <c r="F177" s="2"/>
      <c r="G177" s="1" t="s">
        <v>353</v>
      </c>
      <c r="H177" s="1" t="s">
        <v>354</v>
      </c>
      <c r="I177" s="1"/>
      <c r="J177" s="1" t="s">
        <v>10</v>
      </c>
      <c r="K177" s="50">
        <v>465913.72</v>
      </c>
      <c r="M177" s="3">
        <f t="shared" si="5"/>
        <v>297989.33999999997</v>
      </c>
      <c r="O177">
        <f t="shared" si="4"/>
        <v>0</v>
      </c>
    </row>
    <row r="178" spans="2:15" ht="13.15" customHeight="1">
      <c r="B178" s="1" t="s">
        <v>355</v>
      </c>
      <c r="C178" s="1" t="s">
        <v>356</v>
      </c>
      <c r="D178" s="1" t="s">
        <v>10</v>
      </c>
      <c r="E178" s="49">
        <v>222704.17</v>
      </c>
      <c r="F178" s="2"/>
      <c r="G178" s="1" t="s">
        <v>355</v>
      </c>
      <c r="H178" s="1" t="s">
        <v>356</v>
      </c>
      <c r="I178" s="1"/>
      <c r="J178" s="1" t="s">
        <v>10</v>
      </c>
      <c r="K178" s="50">
        <v>645100.69999999995</v>
      </c>
      <c r="M178" s="3">
        <f t="shared" si="5"/>
        <v>422396.52999999991</v>
      </c>
      <c r="O178">
        <f t="shared" si="4"/>
        <v>0</v>
      </c>
    </row>
    <row r="179" spans="2:15" ht="13.15" customHeight="1">
      <c r="B179" s="1" t="s">
        <v>357</v>
      </c>
      <c r="C179" s="1" t="s">
        <v>358</v>
      </c>
      <c r="D179" s="1" t="s">
        <v>10</v>
      </c>
      <c r="E179" s="49">
        <v>2705713.3</v>
      </c>
      <c r="F179" s="2"/>
      <c r="G179" s="1" t="s">
        <v>357</v>
      </c>
      <c r="H179" s="1" t="s">
        <v>358</v>
      </c>
      <c r="I179" s="1"/>
      <c r="J179" s="1" t="s">
        <v>10</v>
      </c>
      <c r="K179" s="50">
        <v>6392210.5199999996</v>
      </c>
      <c r="M179" s="3">
        <f t="shared" si="5"/>
        <v>3686497.2199999997</v>
      </c>
      <c r="O179">
        <f t="shared" si="4"/>
        <v>0</v>
      </c>
    </row>
    <row r="180" spans="2:15" ht="13.15" customHeight="1">
      <c r="B180" s="1" t="s">
        <v>359</v>
      </c>
      <c r="C180" s="1" t="s">
        <v>360</v>
      </c>
      <c r="D180" s="1" t="s">
        <v>10</v>
      </c>
      <c r="E180" s="49">
        <v>23295015.920000002</v>
      </c>
      <c r="F180" s="2"/>
      <c r="G180" s="1" t="s">
        <v>359</v>
      </c>
      <c r="H180" s="1" t="s">
        <v>360</v>
      </c>
      <c r="I180" s="1"/>
      <c r="J180" s="1" t="s">
        <v>10</v>
      </c>
      <c r="K180" s="50">
        <v>53956120.909999996</v>
      </c>
      <c r="M180" s="3">
        <f t="shared" si="5"/>
        <v>30661104.989999995</v>
      </c>
      <c r="O180">
        <f t="shared" si="4"/>
        <v>0</v>
      </c>
    </row>
    <row r="181" spans="2:15" ht="13.15" customHeight="1">
      <c r="B181" s="1" t="s">
        <v>361</v>
      </c>
      <c r="C181" s="1" t="s">
        <v>362</v>
      </c>
      <c r="D181" s="1" t="s">
        <v>10</v>
      </c>
      <c r="E181" s="49">
        <v>33162158.780000001</v>
      </c>
      <c r="F181" s="2"/>
      <c r="G181" s="1" t="s">
        <v>361</v>
      </c>
      <c r="H181" s="1" t="s">
        <v>362</v>
      </c>
      <c r="I181" s="1"/>
      <c r="J181" s="1" t="s">
        <v>10</v>
      </c>
      <c r="K181" s="50">
        <v>74845018.719999999</v>
      </c>
      <c r="M181" s="3">
        <f t="shared" si="5"/>
        <v>41682859.939999998</v>
      </c>
      <c r="O181">
        <f t="shared" si="4"/>
        <v>0</v>
      </c>
    </row>
    <row r="182" spans="2:15" ht="13.15" customHeight="1">
      <c r="B182" s="1" t="s">
        <v>363</v>
      </c>
      <c r="C182" s="1" t="s">
        <v>364</v>
      </c>
      <c r="D182" s="1" t="s">
        <v>10</v>
      </c>
      <c r="E182" s="49">
        <v>141468.74</v>
      </c>
      <c r="F182" s="2"/>
      <c r="G182" s="1" t="s">
        <v>363</v>
      </c>
      <c r="H182" s="1" t="s">
        <v>364</v>
      </c>
      <c r="I182" s="1"/>
      <c r="J182" s="1" t="s">
        <v>10</v>
      </c>
      <c r="K182" s="50">
        <v>352662.23</v>
      </c>
      <c r="M182" s="3">
        <f t="shared" si="5"/>
        <v>211193.49</v>
      </c>
      <c r="O182">
        <f t="shared" si="4"/>
        <v>0</v>
      </c>
    </row>
    <row r="183" spans="2:15" ht="13.15" customHeight="1">
      <c r="B183" s="1" t="s">
        <v>365</v>
      </c>
      <c r="C183" s="1" t="s">
        <v>366</v>
      </c>
      <c r="D183" s="1" t="s">
        <v>10</v>
      </c>
      <c r="E183" s="49">
        <v>5339231.38</v>
      </c>
      <c r="F183" s="2"/>
      <c r="G183" s="1" t="s">
        <v>365</v>
      </c>
      <c r="H183" s="1" t="s">
        <v>366</v>
      </c>
      <c r="I183" s="1"/>
      <c r="J183" s="1" t="s">
        <v>10</v>
      </c>
      <c r="K183" s="50">
        <v>12544996.310000001</v>
      </c>
      <c r="M183" s="3">
        <f t="shared" si="5"/>
        <v>7205764.9300000006</v>
      </c>
      <c r="O183">
        <f t="shared" si="4"/>
        <v>0</v>
      </c>
    </row>
    <row r="184" spans="2:15" ht="13.15" customHeight="1">
      <c r="B184" s="1" t="s">
        <v>367</v>
      </c>
      <c r="C184" s="1" t="s">
        <v>368</v>
      </c>
      <c r="D184" s="1" t="s">
        <v>10</v>
      </c>
      <c r="E184" s="49">
        <v>11452994.300000001</v>
      </c>
      <c r="F184" s="2"/>
      <c r="G184" s="1" t="s">
        <v>367</v>
      </c>
      <c r="H184" s="1" t="s">
        <v>368</v>
      </c>
      <c r="I184" s="1"/>
      <c r="J184" s="1" t="s">
        <v>10</v>
      </c>
      <c r="K184" s="50">
        <v>25768215.48</v>
      </c>
      <c r="M184" s="3">
        <f t="shared" si="5"/>
        <v>14315221.18</v>
      </c>
      <c r="O184">
        <f t="shared" si="4"/>
        <v>0</v>
      </c>
    </row>
    <row r="185" spans="2:15" ht="13.15" customHeight="1">
      <c r="B185" s="1" t="s">
        <v>369</v>
      </c>
      <c r="C185" s="1" t="s">
        <v>370</v>
      </c>
      <c r="D185" s="1" t="s">
        <v>10</v>
      </c>
      <c r="E185" s="49">
        <v>2478657.9</v>
      </c>
      <c r="F185" s="2"/>
      <c r="G185" s="1" t="s">
        <v>369</v>
      </c>
      <c r="H185" s="1" t="s">
        <v>370</v>
      </c>
      <c r="I185" s="1"/>
      <c r="J185" s="1" t="s">
        <v>10</v>
      </c>
      <c r="K185" s="50">
        <v>5526242.1100000003</v>
      </c>
      <c r="M185" s="3">
        <f t="shared" si="5"/>
        <v>3047584.2100000004</v>
      </c>
      <c r="O185">
        <f t="shared" si="4"/>
        <v>0</v>
      </c>
    </row>
    <row r="186" spans="2:15" ht="13.15" customHeight="1">
      <c r="B186" s="1" t="s">
        <v>371</v>
      </c>
      <c r="C186" s="1" t="s">
        <v>372</v>
      </c>
      <c r="D186" s="1" t="s">
        <v>10</v>
      </c>
      <c r="E186" s="49">
        <v>1739942.26</v>
      </c>
      <c r="F186" s="2"/>
      <c r="G186" s="1" t="s">
        <v>371</v>
      </c>
      <c r="H186" s="1" t="s">
        <v>372</v>
      </c>
      <c r="I186" s="1"/>
      <c r="J186" s="1" t="s">
        <v>10</v>
      </c>
      <c r="K186" s="50">
        <v>4083137.57</v>
      </c>
      <c r="M186" s="3">
        <f t="shared" si="5"/>
        <v>2343195.3099999996</v>
      </c>
      <c r="O186">
        <f t="shared" si="4"/>
        <v>0</v>
      </c>
    </row>
    <row r="187" spans="2:15" ht="13.15" customHeight="1">
      <c r="B187" s="1" t="s">
        <v>373</v>
      </c>
      <c r="C187" s="1" t="s">
        <v>374</v>
      </c>
      <c r="D187" s="1" t="s">
        <v>10</v>
      </c>
      <c r="E187" s="49">
        <v>9030889.1699999999</v>
      </c>
      <c r="F187" s="2"/>
      <c r="G187" s="1" t="s">
        <v>373</v>
      </c>
      <c r="H187" s="1" t="s">
        <v>374</v>
      </c>
      <c r="I187" s="1"/>
      <c r="J187" s="1" t="s">
        <v>10</v>
      </c>
      <c r="K187" s="50">
        <v>21267420.609999999</v>
      </c>
      <c r="M187" s="3">
        <f t="shared" si="5"/>
        <v>12236531.439999999</v>
      </c>
      <c r="O187">
        <f t="shared" si="4"/>
        <v>0</v>
      </c>
    </row>
    <row r="188" spans="2:15" ht="13.15" customHeight="1">
      <c r="B188" s="1" t="s">
        <v>375</v>
      </c>
      <c r="C188" s="1" t="s">
        <v>376</v>
      </c>
      <c r="D188" s="1" t="s">
        <v>10</v>
      </c>
      <c r="E188" s="49">
        <v>10544731.16</v>
      </c>
      <c r="F188" s="2"/>
      <c r="G188" s="1" t="s">
        <v>375</v>
      </c>
      <c r="H188" s="1" t="s">
        <v>376</v>
      </c>
      <c r="I188" s="1"/>
      <c r="J188" s="1" t="s">
        <v>10</v>
      </c>
      <c r="K188" s="50">
        <v>24763875.02</v>
      </c>
      <c r="M188" s="3">
        <f t="shared" si="5"/>
        <v>14219143.859999999</v>
      </c>
      <c r="O188">
        <f t="shared" si="4"/>
        <v>0</v>
      </c>
    </row>
    <row r="189" spans="2:15" ht="13.15" customHeight="1">
      <c r="B189" s="1" t="s">
        <v>377</v>
      </c>
      <c r="C189" s="1" t="s">
        <v>378</v>
      </c>
      <c r="D189" s="1" t="s">
        <v>10</v>
      </c>
      <c r="E189" s="49">
        <v>6377954.4400000004</v>
      </c>
      <c r="F189" s="2"/>
      <c r="G189" s="1" t="s">
        <v>377</v>
      </c>
      <c r="H189" s="1" t="s">
        <v>378</v>
      </c>
      <c r="I189" s="1"/>
      <c r="J189" s="1" t="s">
        <v>10</v>
      </c>
      <c r="K189" s="50">
        <v>15582956.859999999</v>
      </c>
      <c r="M189" s="3">
        <f t="shared" si="5"/>
        <v>9205002.4199999981</v>
      </c>
      <c r="O189">
        <f t="shared" si="4"/>
        <v>0</v>
      </c>
    </row>
    <row r="190" spans="2:15" ht="13.15" customHeight="1">
      <c r="B190" s="1" t="s">
        <v>379</v>
      </c>
      <c r="C190" s="1" t="s">
        <v>380</v>
      </c>
      <c r="D190" s="1" t="s">
        <v>10</v>
      </c>
      <c r="E190" s="49">
        <v>14779446.890000001</v>
      </c>
      <c r="F190" s="2"/>
      <c r="G190" s="1" t="s">
        <v>379</v>
      </c>
      <c r="H190" s="1" t="s">
        <v>380</v>
      </c>
      <c r="I190" s="1"/>
      <c r="J190" s="1" t="s">
        <v>10</v>
      </c>
      <c r="K190" s="50">
        <v>36348536.490000002</v>
      </c>
      <c r="M190" s="3">
        <f t="shared" si="5"/>
        <v>21569089.600000001</v>
      </c>
      <c r="O190">
        <f t="shared" si="4"/>
        <v>0</v>
      </c>
    </row>
    <row r="191" spans="2:15" ht="13.15" customHeight="1">
      <c r="B191" s="1" t="s">
        <v>381</v>
      </c>
      <c r="C191" s="1" t="s">
        <v>382</v>
      </c>
      <c r="D191" s="1" t="s">
        <v>10</v>
      </c>
      <c r="E191" s="49">
        <v>2004028.77</v>
      </c>
      <c r="F191" s="2"/>
      <c r="G191" s="1" t="s">
        <v>381</v>
      </c>
      <c r="H191" s="1" t="s">
        <v>382</v>
      </c>
      <c r="I191" s="1"/>
      <c r="J191" s="1" t="s">
        <v>10</v>
      </c>
      <c r="K191" s="50">
        <v>4973416.59</v>
      </c>
      <c r="M191" s="3">
        <f t="shared" si="5"/>
        <v>2969387.82</v>
      </c>
      <c r="O191">
        <f t="shared" si="4"/>
        <v>0</v>
      </c>
    </row>
    <row r="192" spans="2:15" ht="13.15" customHeight="1">
      <c r="B192" s="1" t="s">
        <v>383</v>
      </c>
      <c r="C192" s="1" t="s">
        <v>384</v>
      </c>
      <c r="D192" s="1" t="s">
        <v>10</v>
      </c>
      <c r="E192" s="49">
        <v>4011200.37</v>
      </c>
      <c r="F192" s="2"/>
      <c r="G192" s="1" t="s">
        <v>383</v>
      </c>
      <c r="H192" s="1" t="s">
        <v>384</v>
      </c>
      <c r="I192" s="1"/>
      <c r="J192" s="1" t="s">
        <v>10</v>
      </c>
      <c r="K192" s="50">
        <v>9340931.0999999996</v>
      </c>
      <c r="M192" s="3">
        <f t="shared" si="5"/>
        <v>5329730.7299999995</v>
      </c>
      <c r="O192">
        <f t="shared" si="4"/>
        <v>0</v>
      </c>
    </row>
    <row r="193" spans="2:15" ht="13.15" customHeight="1">
      <c r="B193" s="1" t="s">
        <v>385</v>
      </c>
      <c r="C193" s="1" t="s">
        <v>386</v>
      </c>
      <c r="D193" s="1" t="s">
        <v>10</v>
      </c>
      <c r="E193" s="49">
        <v>4281913.01</v>
      </c>
      <c r="F193" s="2"/>
      <c r="G193" s="1" t="s">
        <v>385</v>
      </c>
      <c r="H193" s="1" t="s">
        <v>386</v>
      </c>
      <c r="I193" s="1"/>
      <c r="J193" s="1" t="s">
        <v>10</v>
      </c>
      <c r="K193" s="50">
        <v>9861243.2899999991</v>
      </c>
      <c r="M193" s="3">
        <f t="shared" si="5"/>
        <v>5579330.2799999993</v>
      </c>
      <c r="O193">
        <f t="shared" si="4"/>
        <v>0</v>
      </c>
    </row>
    <row r="194" spans="2:15" ht="13.15" customHeight="1">
      <c r="B194" s="1" t="s">
        <v>387</v>
      </c>
      <c r="C194" s="1" t="s">
        <v>388</v>
      </c>
      <c r="D194" s="1" t="s">
        <v>10</v>
      </c>
      <c r="E194" s="2">
        <v>0</v>
      </c>
      <c r="F194" s="2"/>
      <c r="G194" s="1" t="s">
        <v>387</v>
      </c>
      <c r="H194" s="1" t="s">
        <v>388</v>
      </c>
      <c r="I194" s="1"/>
      <c r="J194" s="1" t="s">
        <v>10</v>
      </c>
      <c r="K194" s="50">
        <v>0</v>
      </c>
      <c r="M194" s="3">
        <f t="shared" si="5"/>
        <v>0</v>
      </c>
      <c r="O194">
        <f t="shared" si="4"/>
        <v>0</v>
      </c>
    </row>
    <row r="195" spans="2:15" ht="13.15" customHeight="1">
      <c r="B195" s="1" t="s">
        <v>389</v>
      </c>
      <c r="C195" s="1" t="s">
        <v>390</v>
      </c>
      <c r="D195" s="1" t="s">
        <v>10</v>
      </c>
      <c r="E195" s="49">
        <v>762977.38</v>
      </c>
      <c r="F195" s="2"/>
      <c r="G195" s="1" t="s">
        <v>389</v>
      </c>
      <c r="H195" s="1" t="s">
        <v>390</v>
      </c>
      <c r="I195" s="1"/>
      <c r="J195" s="1" t="s">
        <v>10</v>
      </c>
      <c r="K195" s="50">
        <v>2135603.89</v>
      </c>
      <c r="M195" s="3">
        <f t="shared" si="5"/>
        <v>1372626.5100000002</v>
      </c>
      <c r="O195">
        <f t="shared" si="4"/>
        <v>0</v>
      </c>
    </row>
    <row r="196" spans="2:15" ht="13.15" customHeight="1">
      <c r="B196" s="1" t="s">
        <v>391</v>
      </c>
      <c r="C196" s="1" t="s">
        <v>392</v>
      </c>
      <c r="D196" s="1" t="s">
        <v>10</v>
      </c>
      <c r="E196" s="49">
        <v>225784.22</v>
      </c>
      <c r="F196" s="2"/>
      <c r="G196" s="1" t="s">
        <v>391</v>
      </c>
      <c r="H196" s="1" t="s">
        <v>392</v>
      </c>
      <c r="I196" s="1"/>
      <c r="J196" s="1" t="s">
        <v>10</v>
      </c>
      <c r="K196" s="50">
        <v>648323.59</v>
      </c>
      <c r="M196" s="3">
        <f t="shared" si="5"/>
        <v>422539.37</v>
      </c>
      <c r="O196">
        <f t="shared" si="4"/>
        <v>0</v>
      </c>
    </row>
    <row r="197" spans="2:15" ht="13.15" customHeight="1">
      <c r="B197" s="1" t="s">
        <v>393</v>
      </c>
      <c r="C197" s="1" t="s">
        <v>394</v>
      </c>
      <c r="D197" s="1" t="s">
        <v>10</v>
      </c>
      <c r="E197" s="49">
        <v>785035.46</v>
      </c>
      <c r="F197" s="2"/>
      <c r="G197" s="1" t="s">
        <v>393</v>
      </c>
      <c r="H197" s="1" t="s">
        <v>394</v>
      </c>
      <c r="I197" s="1"/>
      <c r="J197" s="1" t="s">
        <v>10</v>
      </c>
      <c r="K197" s="50">
        <v>2139509.8199999998</v>
      </c>
      <c r="M197" s="3">
        <f t="shared" si="5"/>
        <v>1354474.3599999999</v>
      </c>
      <c r="O197">
        <f t="shared" ref="O197:O260" si="6">G197-B197</f>
        <v>0</v>
      </c>
    </row>
    <row r="198" spans="2:15" ht="13.15" customHeight="1">
      <c r="B198" s="1" t="s">
        <v>395</v>
      </c>
      <c r="C198" s="1" t="s">
        <v>396</v>
      </c>
      <c r="D198" s="1" t="s">
        <v>10</v>
      </c>
      <c r="E198" s="49">
        <v>508606.87</v>
      </c>
      <c r="F198" s="2"/>
      <c r="G198" s="1" t="s">
        <v>395</v>
      </c>
      <c r="H198" s="1" t="s">
        <v>396</v>
      </c>
      <c r="I198" s="1"/>
      <c r="J198" s="1" t="s">
        <v>10</v>
      </c>
      <c r="K198" s="50">
        <v>1257550.5900000001</v>
      </c>
      <c r="M198" s="3">
        <f t="shared" ref="M198:M261" si="7">K198-E198</f>
        <v>748943.72000000009</v>
      </c>
      <c r="O198">
        <f t="shared" si="6"/>
        <v>0</v>
      </c>
    </row>
    <row r="199" spans="2:15" ht="13.15" customHeight="1">
      <c r="B199" s="1" t="s">
        <v>397</v>
      </c>
      <c r="C199" s="1" t="s">
        <v>398</v>
      </c>
      <c r="D199" s="1" t="s">
        <v>10</v>
      </c>
      <c r="E199" s="49">
        <v>4100111.85</v>
      </c>
      <c r="F199" s="2"/>
      <c r="G199" s="1" t="s">
        <v>397</v>
      </c>
      <c r="H199" s="1" t="s">
        <v>398</v>
      </c>
      <c r="I199" s="1"/>
      <c r="J199" s="1" t="s">
        <v>10</v>
      </c>
      <c r="K199" s="50">
        <v>9433858.4199999999</v>
      </c>
      <c r="M199" s="3">
        <f t="shared" si="7"/>
        <v>5333746.57</v>
      </c>
      <c r="O199">
        <f t="shared" si="6"/>
        <v>0</v>
      </c>
    </row>
    <row r="200" spans="2:15" ht="13.15" customHeight="1">
      <c r="B200" s="1" t="s">
        <v>399</v>
      </c>
      <c r="C200" s="1" t="s">
        <v>400</v>
      </c>
      <c r="D200" s="1" t="s">
        <v>10</v>
      </c>
      <c r="E200" s="49">
        <v>4406669.8499999996</v>
      </c>
      <c r="F200" s="2"/>
      <c r="G200" s="1" t="s">
        <v>399</v>
      </c>
      <c r="H200" s="1" t="s">
        <v>400</v>
      </c>
      <c r="I200" s="1"/>
      <c r="J200" s="1" t="s">
        <v>10</v>
      </c>
      <c r="K200" s="50">
        <v>10720182.810000001</v>
      </c>
      <c r="M200" s="3">
        <f t="shared" si="7"/>
        <v>6313512.9600000009</v>
      </c>
      <c r="O200">
        <f t="shared" si="6"/>
        <v>0</v>
      </c>
    </row>
    <row r="201" spans="2:15" ht="13.15" customHeight="1">
      <c r="B201" s="1" t="s">
        <v>401</v>
      </c>
      <c r="C201" s="1" t="s">
        <v>402</v>
      </c>
      <c r="D201" s="1" t="s">
        <v>10</v>
      </c>
      <c r="E201" s="49">
        <v>3061092.02</v>
      </c>
      <c r="F201" s="2"/>
      <c r="G201" s="1" t="s">
        <v>401</v>
      </c>
      <c r="H201" s="1" t="s">
        <v>402</v>
      </c>
      <c r="I201" s="1"/>
      <c r="J201" s="1" t="s">
        <v>10</v>
      </c>
      <c r="K201" s="50">
        <v>7180168.5</v>
      </c>
      <c r="M201" s="3">
        <f t="shared" si="7"/>
        <v>4119076.48</v>
      </c>
      <c r="O201">
        <f t="shared" si="6"/>
        <v>0</v>
      </c>
    </row>
    <row r="202" spans="2:15" ht="13.15" customHeight="1">
      <c r="B202" s="1" t="s">
        <v>403</v>
      </c>
      <c r="C202" s="1" t="s">
        <v>404</v>
      </c>
      <c r="D202" s="1" t="s">
        <v>10</v>
      </c>
      <c r="E202" s="49">
        <v>381573.88</v>
      </c>
      <c r="F202" s="2"/>
      <c r="G202" s="1" t="s">
        <v>403</v>
      </c>
      <c r="H202" s="1" t="s">
        <v>404</v>
      </c>
      <c r="I202" s="1"/>
      <c r="J202" s="1" t="s">
        <v>10</v>
      </c>
      <c r="K202" s="50">
        <v>927910.72</v>
      </c>
      <c r="M202" s="3">
        <f t="shared" si="7"/>
        <v>546336.84</v>
      </c>
      <c r="O202">
        <f t="shared" si="6"/>
        <v>0</v>
      </c>
    </row>
    <row r="203" spans="2:15" ht="13.15" customHeight="1">
      <c r="B203" s="1" t="s">
        <v>405</v>
      </c>
      <c r="C203" s="1" t="s">
        <v>406</v>
      </c>
      <c r="D203" s="1" t="s">
        <v>10</v>
      </c>
      <c r="E203" s="49">
        <v>465699.24</v>
      </c>
      <c r="F203" s="2"/>
      <c r="G203" s="1" t="s">
        <v>405</v>
      </c>
      <c r="H203" s="1" t="s">
        <v>406</v>
      </c>
      <c r="I203" s="1"/>
      <c r="J203" s="1" t="s">
        <v>10</v>
      </c>
      <c r="K203" s="50">
        <v>1052148.3400000001</v>
      </c>
      <c r="M203" s="3">
        <f t="shared" si="7"/>
        <v>586449.10000000009</v>
      </c>
      <c r="O203">
        <f t="shared" si="6"/>
        <v>0</v>
      </c>
    </row>
    <row r="204" spans="2:15" ht="13.15" customHeight="1">
      <c r="B204" s="1" t="s">
        <v>407</v>
      </c>
      <c r="C204" s="1" t="s">
        <v>408</v>
      </c>
      <c r="D204" s="1" t="s">
        <v>10</v>
      </c>
      <c r="E204" s="49">
        <v>5343091.3</v>
      </c>
      <c r="F204" s="2"/>
      <c r="G204" s="1" t="s">
        <v>407</v>
      </c>
      <c r="H204" s="1" t="s">
        <v>408</v>
      </c>
      <c r="I204" s="1"/>
      <c r="J204" s="1" t="s">
        <v>10</v>
      </c>
      <c r="K204" s="50">
        <v>12848571.460000001</v>
      </c>
      <c r="M204" s="3">
        <f t="shared" si="7"/>
        <v>7505480.1600000011</v>
      </c>
      <c r="O204">
        <f t="shared" si="6"/>
        <v>0</v>
      </c>
    </row>
    <row r="205" spans="2:15" ht="13.15" customHeight="1">
      <c r="B205" s="1" t="s">
        <v>409</v>
      </c>
      <c r="C205" s="1" t="s">
        <v>410</v>
      </c>
      <c r="D205" s="1" t="s">
        <v>10</v>
      </c>
      <c r="E205" s="49">
        <v>81642.929999999993</v>
      </c>
      <c r="F205" s="2"/>
      <c r="G205" s="1" t="s">
        <v>409</v>
      </c>
      <c r="H205" s="1" t="s">
        <v>410</v>
      </c>
      <c r="I205" s="1"/>
      <c r="J205" s="1" t="s">
        <v>10</v>
      </c>
      <c r="K205" s="50">
        <v>214123.53</v>
      </c>
      <c r="M205" s="3">
        <f t="shared" si="7"/>
        <v>132480.6</v>
      </c>
      <c r="O205">
        <f t="shared" si="6"/>
        <v>0</v>
      </c>
    </row>
    <row r="206" spans="2:15" ht="13.15" customHeight="1">
      <c r="B206" s="1" t="s">
        <v>411</v>
      </c>
      <c r="C206" s="1" t="s">
        <v>412</v>
      </c>
      <c r="D206" s="1" t="s">
        <v>10</v>
      </c>
      <c r="E206" s="49">
        <v>58212.86</v>
      </c>
      <c r="F206" s="2"/>
      <c r="G206" s="1" t="s">
        <v>411</v>
      </c>
      <c r="H206" s="1" t="s">
        <v>412</v>
      </c>
      <c r="I206" s="1"/>
      <c r="J206" s="1" t="s">
        <v>10</v>
      </c>
      <c r="K206" s="50">
        <v>156767.87</v>
      </c>
      <c r="M206" s="3">
        <f t="shared" si="7"/>
        <v>98555.01</v>
      </c>
      <c r="O206">
        <f t="shared" si="6"/>
        <v>0</v>
      </c>
    </row>
    <row r="207" spans="2:15" ht="13.15" customHeight="1">
      <c r="B207" s="1" t="s">
        <v>413</v>
      </c>
      <c r="C207" s="1" t="s">
        <v>414</v>
      </c>
      <c r="D207" s="1" t="s">
        <v>10</v>
      </c>
      <c r="E207" s="2">
        <v>0</v>
      </c>
      <c r="F207" s="2"/>
      <c r="G207" s="1" t="s">
        <v>413</v>
      </c>
      <c r="H207" s="1" t="s">
        <v>414</v>
      </c>
      <c r="I207" s="1"/>
      <c r="J207" s="1" t="s">
        <v>10</v>
      </c>
      <c r="K207" s="50">
        <v>0</v>
      </c>
      <c r="M207" s="3">
        <f t="shared" si="7"/>
        <v>0</v>
      </c>
      <c r="O207">
        <f t="shared" si="6"/>
        <v>0</v>
      </c>
    </row>
    <row r="208" spans="2:15" ht="13.15" customHeight="1">
      <c r="B208" s="1" t="s">
        <v>415</v>
      </c>
      <c r="C208" s="1" t="s">
        <v>416</v>
      </c>
      <c r="D208" s="1" t="s">
        <v>10</v>
      </c>
      <c r="E208" s="49">
        <v>777565.07</v>
      </c>
      <c r="F208" s="2"/>
      <c r="G208" s="1" t="s">
        <v>415</v>
      </c>
      <c r="H208" s="1" t="s">
        <v>416</v>
      </c>
      <c r="I208" s="1"/>
      <c r="J208" s="1" t="s">
        <v>10</v>
      </c>
      <c r="K208" s="50">
        <v>2112637.48</v>
      </c>
      <c r="M208" s="3">
        <f t="shared" si="7"/>
        <v>1335072.4100000001</v>
      </c>
      <c r="O208">
        <f t="shared" si="6"/>
        <v>0</v>
      </c>
    </row>
    <row r="209" spans="2:15" ht="13.15" customHeight="1">
      <c r="B209" s="1" t="s">
        <v>417</v>
      </c>
      <c r="C209" s="1" t="s">
        <v>418</v>
      </c>
      <c r="D209" s="1" t="s">
        <v>10</v>
      </c>
      <c r="E209" s="49">
        <v>22495319.899999999</v>
      </c>
      <c r="F209" s="2"/>
      <c r="G209" s="1" t="s">
        <v>417</v>
      </c>
      <c r="H209" s="1" t="s">
        <v>418</v>
      </c>
      <c r="I209" s="1"/>
      <c r="J209" s="1" t="s">
        <v>10</v>
      </c>
      <c r="K209" s="50">
        <v>51039371.479999997</v>
      </c>
      <c r="M209" s="3">
        <f t="shared" si="7"/>
        <v>28544051.579999998</v>
      </c>
      <c r="O209">
        <f t="shared" si="6"/>
        <v>0</v>
      </c>
    </row>
    <row r="210" spans="2:15" ht="13.15" customHeight="1">
      <c r="B210" s="1" t="s">
        <v>419</v>
      </c>
      <c r="C210" s="1" t="s">
        <v>420</v>
      </c>
      <c r="D210" s="1" t="s">
        <v>10</v>
      </c>
      <c r="E210" s="49">
        <v>5887419.8499999996</v>
      </c>
      <c r="F210" s="2"/>
      <c r="G210" s="1" t="s">
        <v>419</v>
      </c>
      <c r="H210" s="1" t="s">
        <v>420</v>
      </c>
      <c r="I210" s="1"/>
      <c r="J210" s="1" t="s">
        <v>10</v>
      </c>
      <c r="K210" s="50">
        <v>13609777.539999999</v>
      </c>
      <c r="M210" s="3">
        <f t="shared" si="7"/>
        <v>7722357.6899999995</v>
      </c>
      <c r="O210">
        <f t="shared" si="6"/>
        <v>0</v>
      </c>
    </row>
    <row r="211" spans="2:15" ht="13.15" customHeight="1">
      <c r="B211" s="1" t="s">
        <v>421</v>
      </c>
      <c r="C211" s="1" t="s">
        <v>422</v>
      </c>
      <c r="D211" s="1" t="s">
        <v>10</v>
      </c>
      <c r="E211" s="49">
        <v>18912470.16</v>
      </c>
      <c r="F211" s="2"/>
      <c r="G211" s="1" t="s">
        <v>421</v>
      </c>
      <c r="H211" s="1" t="s">
        <v>422</v>
      </c>
      <c r="I211" s="1"/>
      <c r="J211" s="1" t="s">
        <v>10</v>
      </c>
      <c r="K211" s="50">
        <v>42194669.920000002</v>
      </c>
      <c r="M211" s="3">
        <f t="shared" si="7"/>
        <v>23282199.760000002</v>
      </c>
      <c r="O211">
        <f t="shared" si="6"/>
        <v>0</v>
      </c>
    </row>
    <row r="212" spans="2:15" ht="13.15" customHeight="1">
      <c r="B212" s="1" t="s">
        <v>423</v>
      </c>
      <c r="C212" s="1" t="s">
        <v>424</v>
      </c>
      <c r="D212" s="1" t="s">
        <v>10</v>
      </c>
      <c r="E212" s="49">
        <v>24534871.379999999</v>
      </c>
      <c r="F212" s="2"/>
      <c r="G212" s="1" t="s">
        <v>423</v>
      </c>
      <c r="H212" s="1" t="s">
        <v>424</v>
      </c>
      <c r="I212" s="1"/>
      <c r="J212" s="1" t="s">
        <v>10</v>
      </c>
      <c r="K212" s="50">
        <v>55641242.329999998</v>
      </c>
      <c r="M212" s="3">
        <f t="shared" si="7"/>
        <v>31106370.949999999</v>
      </c>
      <c r="O212">
        <f t="shared" si="6"/>
        <v>0</v>
      </c>
    </row>
    <row r="213" spans="2:15" ht="13.15" customHeight="1">
      <c r="B213" s="1" t="s">
        <v>425</v>
      </c>
      <c r="C213" s="1" t="s">
        <v>426</v>
      </c>
      <c r="D213" s="1" t="s">
        <v>10</v>
      </c>
      <c r="E213" s="49">
        <v>4033938.56</v>
      </c>
      <c r="F213" s="2"/>
      <c r="G213" s="1" t="s">
        <v>425</v>
      </c>
      <c r="H213" s="1" t="s">
        <v>426</v>
      </c>
      <c r="I213" s="1"/>
      <c r="J213" s="1" t="s">
        <v>10</v>
      </c>
      <c r="K213" s="50">
        <v>9070827</v>
      </c>
      <c r="M213" s="3">
        <f t="shared" si="7"/>
        <v>5036888.4399999995</v>
      </c>
      <c r="O213">
        <f t="shared" si="6"/>
        <v>0</v>
      </c>
    </row>
    <row r="214" spans="2:15" ht="13.15" customHeight="1">
      <c r="B214" s="1" t="s">
        <v>427</v>
      </c>
      <c r="C214" s="1" t="s">
        <v>428</v>
      </c>
      <c r="D214" s="1" t="s">
        <v>10</v>
      </c>
      <c r="E214" s="49">
        <v>11418847.869999999</v>
      </c>
      <c r="F214" s="2"/>
      <c r="G214" s="1" t="s">
        <v>427</v>
      </c>
      <c r="H214" s="1" t="s">
        <v>428</v>
      </c>
      <c r="I214" s="1"/>
      <c r="J214" s="1" t="s">
        <v>10</v>
      </c>
      <c r="K214" s="50">
        <v>25856079.079999998</v>
      </c>
      <c r="M214" s="3">
        <f t="shared" si="7"/>
        <v>14437231.209999999</v>
      </c>
      <c r="O214">
        <f t="shared" si="6"/>
        <v>0</v>
      </c>
    </row>
    <row r="215" spans="2:15" ht="13.15" customHeight="1">
      <c r="B215" s="1" t="s">
        <v>429</v>
      </c>
      <c r="C215" s="1" t="s">
        <v>430</v>
      </c>
      <c r="D215" s="1" t="s">
        <v>10</v>
      </c>
      <c r="E215" s="49">
        <v>30974.45</v>
      </c>
      <c r="F215" s="2"/>
      <c r="G215" s="1" t="s">
        <v>429</v>
      </c>
      <c r="H215" s="1" t="s">
        <v>430</v>
      </c>
      <c r="I215" s="1"/>
      <c r="J215" s="1" t="s">
        <v>10</v>
      </c>
      <c r="K215" s="50">
        <v>89208.18</v>
      </c>
      <c r="M215" s="3">
        <f t="shared" si="7"/>
        <v>58233.729999999996</v>
      </c>
      <c r="O215">
        <f t="shared" si="6"/>
        <v>0</v>
      </c>
    </row>
    <row r="216" spans="2:15" ht="13.15" customHeight="1">
      <c r="B216" s="1" t="s">
        <v>431</v>
      </c>
      <c r="C216" s="1" t="s">
        <v>432</v>
      </c>
      <c r="D216" s="1" t="s">
        <v>10</v>
      </c>
      <c r="E216" s="49">
        <v>6263073.6799999997</v>
      </c>
      <c r="F216" s="2"/>
      <c r="G216" s="1" t="s">
        <v>431</v>
      </c>
      <c r="H216" s="1" t="s">
        <v>432</v>
      </c>
      <c r="I216" s="1"/>
      <c r="J216" s="1" t="s">
        <v>10</v>
      </c>
      <c r="K216" s="50">
        <v>14827984.800000001</v>
      </c>
      <c r="M216" s="3">
        <f t="shared" si="7"/>
        <v>8564911.120000001</v>
      </c>
      <c r="O216">
        <f t="shared" si="6"/>
        <v>0</v>
      </c>
    </row>
    <row r="217" spans="2:15" ht="13.15" customHeight="1">
      <c r="B217" s="1" t="s">
        <v>433</v>
      </c>
      <c r="C217" s="1" t="s">
        <v>434</v>
      </c>
      <c r="D217" s="1" t="s">
        <v>10</v>
      </c>
      <c r="E217" s="49">
        <v>7820207.9400000004</v>
      </c>
      <c r="F217" s="2"/>
      <c r="G217" s="1" t="s">
        <v>433</v>
      </c>
      <c r="H217" s="1" t="s">
        <v>434</v>
      </c>
      <c r="I217" s="1"/>
      <c r="J217" s="1" t="s">
        <v>10</v>
      </c>
      <c r="K217" s="50">
        <v>17931906.149999999</v>
      </c>
      <c r="M217" s="3">
        <f t="shared" si="7"/>
        <v>10111698.209999997</v>
      </c>
      <c r="O217">
        <f t="shared" si="6"/>
        <v>0</v>
      </c>
    </row>
    <row r="218" spans="2:15" ht="13.15" customHeight="1">
      <c r="B218" s="1" t="s">
        <v>435</v>
      </c>
      <c r="C218" s="1" t="s">
        <v>436</v>
      </c>
      <c r="D218" s="1" t="s">
        <v>10</v>
      </c>
      <c r="E218" s="49">
        <v>23620.76</v>
      </c>
      <c r="F218" s="2"/>
      <c r="G218" s="1" t="s">
        <v>435</v>
      </c>
      <c r="H218" s="1" t="s">
        <v>436</v>
      </c>
      <c r="I218" s="1"/>
      <c r="J218" s="1" t="s">
        <v>10</v>
      </c>
      <c r="K218" s="50">
        <v>3245851.17</v>
      </c>
      <c r="M218" s="3">
        <f t="shared" si="7"/>
        <v>3222230.41</v>
      </c>
      <c r="O218">
        <f t="shared" si="6"/>
        <v>0</v>
      </c>
    </row>
    <row r="219" spans="2:15" ht="13.15" customHeight="1">
      <c r="B219" s="1" t="s">
        <v>437</v>
      </c>
      <c r="C219" s="1" t="s">
        <v>438</v>
      </c>
      <c r="D219" s="1" t="s">
        <v>10</v>
      </c>
      <c r="E219" s="49">
        <v>1338910.17</v>
      </c>
      <c r="F219" s="2"/>
      <c r="G219" s="1" t="s">
        <v>437</v>
      </c>
      <c r="H219" s="1" t="s">
        <v>438</v>
      </c>
      <c r="I219" s="1"/>
      <c r="J219" s="1" t="s">
        <v>10</v>
      </c>
      <c r="K219" s="50">
        <v>3246903.75</v>
      </c>
      <c r="M219" s="3">
        <f t="shared" si="7"/>
        <v>1907993.58</v>
      </c>
      <c r="O219">
        <f t="shared" si="6"/>
        <v>0</v>
      </c>
    </row>
    <row r="220" spans="2:15" ht="13.15" customHeight="1">
      <c r="B220" s="1" t="s">
        <v>439</v>
      </c>
      <c r="C220" s="1" t="s">
        <v>440</v>
      </c>
      <c r="D220" s="1" t="s">
        <v>10</v>
      </c>
      <c r="E220" s="49">
        <v>193898.07</v>
      </c>
      <c r="F220" s="2"/>
      <c r="G220" s="1" t="s">
        <v>439</v>
      </c>
      <c r="H220" s="1" t="s">
        <v>440</v>
      </c>
      <c r="I220" s="1"/>
      <c r="J220" s="1" t="s">
        <v>10</v>
      </c>
      <c r="K220" s="50">
        <v>471223.42</v>
      </c>
      <c r="M220" s="3">
        <f t="shared" si="7"/>
        <v>277325.34999999998</v>
      </c>
      <c r="O220">
        <f t="shared" si="6"/>
        <v>0</v>
      </c>
    </row>
    <row r="221" spans="2:15" ht="13.15" customHeight="1">
      <c r="B221" s="1" t="s">
        <v>441</v>
      </c>
      <c r="C221" s="1" t="s">
        <v>442</v>
      </c>
      <c r="D221" s="1" t="s">
        <v>10</v>
      </c>
      <c r="E221" s="49">
        <v>2003787.77</v>
      </c>
      <c r="F221" s="2"/>
      <c r="G221" s="1" t="s">
        <v>441</v>
      </c>
      <c r="H221" s="1" t="s">
        <v>442</v>
      </c>
      <c r="I221" s="1"/>
      <c r="J221" s="1" t="s">
        <v>10</v>
      </c>
      <c r="K221" s="50">
        <v>4371438.96</v>
      </c>
      <c r="M221" s="3">
        <f t="shared" si="7"/>
        <v>2367651.19</v>
      </c>
      <c r="O221">
        <f t="shared" si="6"/>
        <v>0</v>
      </c>
    </row>
    <row r="222" spans="2:15" ht="13.15" customHeight="1">
      <c r="B222" s="1" t="s">
        <v>443</v>
      </c>
      <c r="C222" s="1" t="s">
        <v>444</v>
      </c>
      <c r="D222" s="1" t="s">
        <v>10</v>
      </c>
      <c r="E222" s="49">
        <v>5376013.1200000001</v>
      </c>
      <c r="F222" s="2"/>
      <c r="G222" s="1" t="s">
        <v>443</v>
      </c>
      <c r="H222" s="1" t="s">
        <v>444</v>
      </c>
      <c r="I222" s="1"/>
      <c r="J222" s="1" t="s">
        <v>10</v>
      </c>
      <c r="K222" s="50">
        <v>12690485.68</v>
      </c>
      <c r="M222" s="3">
        <f t="shared" si="7"/>
        <v>7314472.5599999996</v>
      </c>
      <c r="O222">
        <f t="shared" si="6"/>
        <v>0</v>
      </c>
    </row>
    <row r="223" spans="2:15" ht="13.15" customHeight="1">
      <c r="B223" s="1" t="s">
        <v>445</v>
      </c>
      <c r="C223" s="1" t="s">
        <v>446</v>
      </c>
      <c r="D223" s="1" t="s">
        <v>10</v>
      </c>
      <c r="E223" s="49">
        <v>16289799.560000001</v>
      </c>
      <c r="F223" s="2"/>
      <c r="G223" s="1" t="s">
        <v>445</v>
      </c>
      <c r="H223" s="1" t="s">
        <v>446</v>
      </c>
      <c r="I223" s="1"/>
      <c r="J223" s="1" t="s">
        <v>10</v>
      </c>
      <c r="K223" s="50">
        <v>53133378.43</v>
      </c>
      <c r="M223" s="3">
        <f t="shared" si="7"/>
        <v>36843578.869999997</v>
      </c>
      <c r="O223">
        <f t="shared" si="6"/>
        <v>0</v>
      </c>
    </row>
    <row r="224" spans="2:15" ht="13.15" customHeight="1">
      <c r="B224" s="1" t="s">
        <v>447</v>
      </c>
      <c r="C224" s="1" t="s">
        <v>448</v>
      </c>
      <c r="D224" s="1" t="s">
        <v>10</v>
      </c>
      <c r="E224" s="49">
        <v>47619.12</v>
      </c>
      <c r="F224" s="2"/>
      <c r="G224" s="1" t="s">
        <v>447</v>
      </c>
      <c r="H224" s="1" t="s">
        <v>448</v>
      </c>
      <c r="I224" s="1"/>
      <c r="J224" s="1" t="s">
        <v>10</v>
      </c>
      <c r="K224" s="50">
        <v>149332.04999999999</v>
      </c>
      <c r="M224" s="3">
        <f t="shared" si="7"/>
        <v>101712.93</v>
      </c>
      <c r="O224">
        <f t="shared" si="6"/>
        <v>0</v>
      </c>
    </row>
    <row r="225" spans="2:15" ht="13.15" customHeight="1">
      <c r="B225" s="1" t="s">
        <v>449</v>
      </c>
      <c r="C225" s="1" t="s">
        <v>450</v>
      </c>
      <c r="D225" s="1" t="s">
        <v>10</v>
      </c>
      <c r="E225" s="49">
        <v>69345.25</v>
      </c>
      <c r="F225" s="2"/>
      <c r="G225" s="1" t="s">
        <v>449</v>
      </c>
      <c r="H225" s="1" t="s">
        <v>450</v>
      </c>
      <c r="I225" s="1"/>
      <c r="J225" s="1" t="s">
        <v>10</v>
      </c>
      <c r="K225" s="50">
        <v>208453.54</v>
      </c>
      <c r="M225" s="3">
        <f t="shared" si="7"/>
        <v>139108.29</v>
      </c>
      <c r="O225">
        <f t="shared" si="6"/>
        <v>0</v>
      </c>
    </row>
    <row r="226" spans="2:15" ht="13.15" customHeight="1">
      <c r="B226" s="1" t="s">
        <v>451</v>
      </c>
      <c r="C226" s="1" t="s">
        <v>452</v>
      </c>
      <c r="D226" s="1" t="s">
        <v>10</v>
      </c>
      <c r="E226" s="49">
        <v>959230.57</v>
      </c>
      <c r="F226" s="2"/>
      <c r="G226" s="1" t="s">
        <v>451</v>
      </c>
      <c r="H226" s="1" t="s">
        <v>452</v>
      </c>
      <c r="I226" s="1"/>
      <c r="J226" s="1" t="s">
        <v>10</v>
      </c>
      <c r="K226" s="50">
        <v>2869244.65</v>
      </c>
      <c r="M226" s="3">
        <f t="shared" si="7"/>
        <v>1910014.08</v>
      </c>
      <c r="O226">
        <f t="shared" si="6"/>
        <v>0</v>
      </c>
    </row>
    <row r="227" spans="2:15" ht="13.15" customHeight="1">
      <c r="B227" s="1" t="s">
        <v>453</v>
      </c>
      <c r="C227" s="1" t="s">
        <v>454</v>
      </c>
      <c r="D227" s="1" t="s">
        <v>10</v>
      </c>
      <c r="E227" s="49">
        <v>452539.12</v>
      </c>
      <c r="F227" s="2"/>
      <c r="G227" s="1" t="s">
        <v>453</v>
      </c>
      <c r="H227" s="1" t="s">
        <v>454</v>
      </c>
      <c r="I227" s="1"/>
      <c r="J227" s="1" t="s">
        <v>10</v>
      </c>
      <c r="K227" s="50">
        <v>1252987.6299999999</v>
      </c>
      <c r="M227" s="3">
        <f t="shared" si="7"/>
        <v>800448.50999999989</v>
      </c>
      <c r="O227">
        <f t="shared" si="6"/>
        <v>0</v>
      </c>
    </row>
    <row r="228" spans="2:15" ht="13.15" customHeight="1">
      <c r="B228" s="1" t="s">
        <v>455</v>
      </c>
      <c r="C228" s="1" t="s">
        <v>456</v>
      </c>
      <c r="D228" s="1" t="s">
        <v>10</v>
      </c>
      <c r="E228" s="49">
        <v>4549574.6900000004</v>
      </c>
      <c r="F228" s="2"/>
      <c r="G228" s="1" t="s">
        <v>455</v>
      </c>
      <c r="H228" s="1" t="s">
        <v>456</v>
      </c>
      <c r="I228" s="1"/>
      <c r="J228" s="1" t="s">
        <v>10</v>
      </c>
      <c r="K228" s="50">
        <v>13755010.07</v>
      </c>
      <c r="M228" s="3">
        <f t="shared" si="7"/>
        <v>9205435.379999999</v>
      </c>
      <c r="O228">
        <f t="shared" si="6"/>
        <v>0</v>
      </c>
    </row>
    <row r="229" spans="2:15" ht="13.15" customHeight="1">
      <c r="B229" s="1" t="s">
        <v>457</v>
      </c>
      <c r="C229" s="1" t="s">
        <v>458</v>
      </c>
      <c r="D229" s="1" t="s">
        <v>10</v>
      </c>
      <c r="E229" s="49">
        <v>12018781.890000001</v>
      </c>
      <c r="F229" s="2"/>
      <c r="G229" s="1" t="s">
        <v>457</v>
      </c>
      <c r="H229" s="1" t="s">
        <v>458</v>
      </c>
      <c r="I229" s="1"/>
      <c r="J229" s="1" t="s">
        <v>10</v>
      </c>
      <c r="K229" s="50">
        <v>28410704.82</v>
      </c>
      <c r="M229" s="3">
        <f t="shared" si="7"/>
        <v>16391922.93</v>
      </c>
      <c r="O229">
        <f t="shared" si="6"/>
        <v>0</v>
      </c>
    </row>
    <row r="230" spans="2:15" ht="13.15" customHeight="1">
      <c r="B230" s="1" t="s">
        <v>459</v>
      </c>
      <c r="C230" s="1" t="s">
        <v>460</v>
      </c>
      <c r="D230" s="1" t="s">
        <v>10</v>
      </c>
      <c r="E230" s="49">
        <v>487011.02</v>
      </c>
      <c r="F230" s="2"/>
      <c r="G230" s="1" t="s">
        <v>459</v>
      </c>
      <c r="H230" s="1" t="s">
        <v>460</v>
      </c>
      <c r="I230" s="1"/>
      <c r="J230" s="1" t="s">
        <v>10</v>
      </c>
      <c r="K230" s="50">
        <v>1263286.32</v>
      </c>
      <c r="M230" s="3">
        <f t="shared" si="7"/>
        <v>776275.3</v>
      </c>
      <c r="O230">
        <f t="shared" si="6"/>
        <v>0</v>
      </c>
    </row>
    <row r="231" spans="2:15" ht="13.15" customHeight="1">
      <c r="B231" s="1" t="s">
        <v>461</v>
      </c>
      <c r="C231" s="1" t="s">
        <v>462</v>
      </c>
      <c r="D231" s="1" t="s">
        <v>10</v>
      </c>
      <c r="E231" s="49">
        <v>2905771.08</v>
      </c>
      <c r="F231" s="2"/>
      <c r="G231" s="1" t="s">
        <v>461</v>
      </c>
      <c r="H231" s="1" t="s">
        <v>462</v>
      </c>
      <c r="I231" s="1"/>
      <c r="J231" s="1" t="s">
        <v>10</v>
      </c>
      <c r="K231" s="50">
        <v>7975422.7800000003</v>
      </c>
      <c r="M231" s="3">
        <f t="shared" si="7"/>
        <v>5069651.7</v>
      </c>
      <c r="O231">
        <f t="shared" si="6"/>
        <v>0</v>
      </c>
    </row>
    <row r="232" spans="2:15" ht="13.15" customHeight="1">
      <c r="B232" s="1" t="s">
        <v>463</v>
      </c>
      <c r="C232" s="1" t="s">
        <v>464</v>
      </c>
      <c r="D232" s="1" t="s">
        <v>10</v>
      </c>
      <c r="E232" s="49">
        <v>4235831.9000000004</v>
      </c>
      <c r="F232" s="2"/>
      <c r="G232" s="1" t="s">
        <v>463</v>
      </c>
      <c r="H232" s="1" t="s">
        <v>464</v>
      </c>
      <c r="I232" s="1"/>
      <c r="J232" s="1" t="s">
        <v>10</v>
      </c>
      <c r="K232" s="50">
        <v>10500407.289999999</v>
      </c>
      <c r="M232" s="3">
        <f t="shared" si="7"/>
        <v>6264575.3899999987</v>
      </c>
      <c r="O232">
        <f t="shared" si="6"/>
        <v>0</v>
      </c>
    </row>
    <row r="233" spans="2:15" ht="13.15" customHeight="1">
      <c r="B233" s="1" t="s">
        <v>465</v>
      </c>
      <c r="C233" s="1" t="s">
        <v>466</v>
      </c>
      <c r="D233" s="1" t="s">
        <v>10</v>
      </c>
      <c r="E233" s="49">
        <v>556857.37</v>
      </c>
      <c r="F233" s="2"/>
      <c r="G233" s="1" t="s">
        <v>465</v>
      </c>
      <c r="H233" s="1" t="s">
        <v>466</v>
      </c>
      <c r="I233" s="1"/>
      <c r="J233" s="1" t="s">
        <v>10</v>
      </c>
      <c r="K233" s="50">
        <v>1447819.65</v>
      </c>
      <c r="M233" s="3">
        <f t="shared" si="7"/>
        <v>890962.27999999991</v>
      </c>
      <c r="O233">
        <f t="shared" si="6"/>
        <v>0</v>
      </c>
    </row>
    <row r="234" spans="2:15" ht="13.15" customHeight="1">
      <c r="B234" s="1" t="s">
        <v>467</v>
      </c>
      <c r="C234" s="1" t="s">
        <v>468</v>
      </c>
      <c r="D234" s="1" t="s">
        <v>10</v>
      </c>
      <c r="E234" s="49">
        <v>2784749.68</v>
      </c>
      <c r="F234" s="2"/>
      <c r="G234" s="1" t="s">
        <v>467</v>
      </c>
      <c r="H234" s="1" t="s">
        <v>468</v>
      </c>
      <c r="I234" s="1"/>
      <c r="J234" s="1" t="s">
        <v>10</v>
      </c>
      <c r="K234" s="50">
        <v>6945623.5499999998</v>
      </c>
      <c r="M234" s="3">
        <f t="shared" si="7"/>
        <v>4160873.8699999996</v>
      </c>
      <c r="O234">
        <f t="shared" si="6"/>
        <v>0</v>
      </c>
    </row>
    <row r="235" spans="2:15" ht="13.15" customHeight="1">
      <c r="B235" s="1" t="s">
        <v>469</v>
      </c>
      <c r="C235" s="1" t="s">
        <v>470</v>
      </c>
      <c r="D235" s="1" t="s">
        <v>10</v>
      </c>
      <c r="E235" s="49">
        <v>797501.08</v>
      </c>
      <c r="F235" s="2"/>
      <c r="G235" s="1" t="s">
        <v>469</v>
      </c>
      <c r="H235" s="1" t="s">
        <v>470</v>
      </c>
      <c r="I235" s="1"/>
      <c r="J235" s="1" t="s">
        <v>10</v>
      </c>
      <c r="K235" s="50">
        <v>2130669.94</v>
      </c>
      <c r="M235" s="3">
        <f t="shared" si="7"/>
        <v>1333168.8599999999</v>
      </c>
      <c r="O235">
        <f t="shared" si="6"/>
        <v>0</v>
      </c>
    </row>
    <row r="236" spans="2:15" ht="13.15" customHeight="1">
      <c r="B236" s="1" t="s">
        <v>471</v>
      </c>
      <c r="C236" s="1" t="s">
        <v>472</v>
      </c>
      <c r="D236" s="1" t="s">
        <v>10</v>
      </c>
      <c r="E236" s="49">
        <v>832474.43</v>
      </c>
      <c r="F236" s="2"/>
      <c r="G236" s="1" t="s">
        <v>471</v>
      </c>
      <c r="H236" s="1" t="s">
        <v>472</v>
      </c>
      <c r="I236" s="1"/>
      <c r="J236" s="1" t="s">
        <v>10</v>
      </c>
      <c r="K236" s="50">
        <v>2126166.6800000002</v>
      </c>
      <c r="M236" s="3">
        <f t="shared" si="7"/>
        <v>1293692.25</v>
      </c>
      <c r="O236">
        <f t="shared" si="6"/>
        <v>0</v>
      </c>
    </row>
    <row r="237" spans="2:15" ht="13.15" customHeight="1">
      <c r="B237" s="1" t="s">
        <v>473</v>
      </c>
      <c r="C237" s="1" t="s">
        <v>474</v>
      </c>
      <c r="D237" s="1" t="s">
        <v>10</v>
      </c>
      <c r="E237" s="49">
        <v>20360.87</v>
      </c>
      <c r="F237" s="2"/>
      <c r="G237" s="1" t="s">
        <v>473</v>
      </c>
      <c r="H237" s="1" t="s">
        <v>474</v>
      </c>
      <c r="I237" s="1"/>
      <c r="J237" s="1" t="s">
        <v>10</v>
      </c>
      <c r="K237" s="50">
        <v>65868.83</v>
      </c>
      <c r="M237" s="3">
        <f t="shared" si="7"/>
        <v>45507.960000000006</v>
      </c>
      <c r="O237">
        <f t="shared" si="6"/>
        <v>0</v>
      </c>
    </row>
    <row r="238" spans="2:15" ht="13.15" customHeight="1">
      <c r="B238" s="1" t="s">
        <v>475</v>
      </c>
      <c r="C238" s="1" t="s">
        <v>476</v>
      </c>
      <c r="D238" s="1" t="s">
        <v>10</v>
      </c>
      <c r="E238" s="49">
        <v>367189.43</v>
      </c>
      <c r="F238" s="2"/>
      <c r="G238" s="1" t="s">
        <v>475</v>
      </c>
      <c r="H238" s="1" t="s">
        <v>476</v>
      </c>
      <c r="I238" s="1"/>
      <c r="J238" s="1" t="s">
        <v>10</v>
      </c>
      <c r="K238" s="50">
        <v>987525.33</v>
      </c>
      <c r="M238" s="3">
        <f t="shared" si="7"/>
        <v>620335.89999999991</v>
      </c>
      <c r="O238">
        <f t="shared" si="6"/>
        <v>0</v>
      </c>
    </row>
    <row r="239" spans="2:15" ht="13.15" customHeight="1">
      <c r="B239" s="1" t="s">
        <v>477</v>
      </c>
      <c r="C239" s="1" t="s">
        <v>478</v>
      </c>
      <c r="D239" s="1" t="s">
        <v>10</v>
      </c>
      <c r="E239" s="49">
        <v>23295.09</v>
      </c>
      <c r="F239" s="2"/>
      <c r="G239" s="1" t="s">
        <v>477</v>
      </c>
      <c r="H239" s="1" t="s">
        <v>478</v>
      </c>
      <c r="I239" s="1"/>
      <c r="J239" s="1" t="s">
        <v>10</v>
      </c>
      <c r="K239" s="50">
        <v>50638.69</v>
      </c>
      <c r="M239" s="3">
        <f t="shared" si="7"/>
        <v>27343.600000000002</v>
      </c>
      <c r="O239">
        <f t="shared" si="6"/>
        <v>0</v>
      </c>
    </row>
    <row r="240" spans="2:15" ht="13.15" customHeight="1">
      <c r="B240" s="1" t="s">
        <v>479</v>
      </c>
      <c r="C240" s="1" t="s">
        <v>480</v>
      </c>
      <c r="D240" s="1" t="s">
        <v>10</v>
      </c>
      <c r="E240" s="49">
        <v>52126.93</v>
      </c>
      <c r="F240" s="2"/>
      <c r="G240" s="1" t="s">
        <v>479</v>
      </c>
      <c r="H240" s="1" t="s">
        <v>480</v>
      </c>
      <c r="I240" s="1"/>
      <c r="J240" s="1" t="s">
        <v>10</v>
      </c>
      <c r="K240" s="50">
        <v>150207.03</v>
      </c>
      <c r="M240" s="3">
        <f t="shared" si="7"/>
        <v>98080.1</v>
      </c>
      <c r="O240">
        <f t="shared" si="6"/>
        <v>0</v>
      </c>
    </row>
    <row r="241" spans="2:15" ht="13.15" customHeight="1">
      <c r="B241" s="1" t="s">
        <v>481</v>
      </c>
      <c r="C241" s="1" t="s">
        <v>482</v>
      </c>
      <c r="D241" s="1" t="s">
        <v>10</v>
      </c>
      <c r="E241" s="49">
        <v>622273.17000000004</v>
      </c>
      <c r="F241" s="2"/>
      <c r="G241" s="1" t="s">
        <v>481</v>
      </c>
      <c r="H241" s="1" t="s">
        <v>482</v>
      </c>
      <c r="I241" s="1"/>
      <c r="J241" s="1" t="s">
        <v>10</v>
      </c>
      <c r="K241" s="50">
        <v>1696100.64</v>
      </c>
      <c r="M241" s="3">
        <f t="shared" si="7"/>
        <v>1073827.4699999997</v>
      </c>
      <c r="O241">
        <f t="shared" si="6"/>
        <v>0</v>
      </c>
    </row>
    <row r="242" spans="2:15" ht="13.15" customHeight="1">
      <c r="B242" s="1" t="s">
        <v>483</v>
      </c>
      <c r="C242" s="1" t="s">
        <v>484</v>
      </c>
      <c r="D242" s="1" t="s">
        <v>10</v>
      </c>
      <c r="E242" s="49">
        <v>88959.65</v>
      </c>
      <c r="F242" s="2"/>
      <c r="G242" s="1" t="s">
        <v>483</v>
      </c>
      <c r="H242" s="1" t="s">
        <v>484</v>
      </c>
      <c r="I242" s="1"/>
      <c r="J242" s="1" t="s">
        <v>10</v>
      </c>
      <c r="K242" s="50">
        <v>245041.98</v>
      </c>
      <c r="M242" s="3">
        <f t="shared" si="7"/>
        <v>156082.33000000002</v>
      </c>
      <c r="O242">
        <f t="shared" si="6"/>
        <v>0</v>
      </c>
    </row>
    <row r="243" spans="2:15" ht="13.15" customHeight="1">
      <c r="B243" s="1" t="s">
        <v>485</v>
      </c>
      <c r="C243" s="1" t="s">
        <v>486</v>
      </c>
      <c r="D243" s="1" t="s">
        <v>10</v>
      </c>
      <c r="E243" s="49">
        <v>23277.65</v>
      </c>
      <c r="F243" s="2"/>
      <c r="G243" s="1" t="s">
        <v>485</v>
      </c>
      <c r="H243" s="1" t="s">
        <v>486</v>
      </c>
      <c r="I243" s="1"/>
      <c r="J243" s="1" t="s">
        <v>10</v>
      </c>
      <c r="K243" s="50">
        <v>87700.65</v>
      </c>
      <c r="M243" s="3">
        <f t="shared" si="7"/>
        <v>64422.999999999993</v>
      </c>
      <c r="O243">
        <f t="shared" si="6"/>
        <v>0</v>
      </c>
    </row>
    <row r="244" spans="2:15" ht="13.15" customHeight="1">
      <c r="B244" s="1" t="s">
        <v>487</v>
      </c>
      <c r="C244" s="1" t="s">
        <v>488</v>
      </c>
      <c r="D244" s="1" t="s">
        <v>10</v>
      </c>
      <c r="E244" s="49">
        <v>8945.59</v>
      </c>
      <c r="F244" s="2"/>
      <c r="G244" s="1" t="s">
        <v>487</v>
      </c>
      <c r="H244" s="1" t="s">
        <v>488</v>
      </c>
      <c r="I244" s="1"/>
      <c r="J244" s="1" t="s">
        <v>10</v>
      </c>
      <c r="K244" s="50">
        <v>30124.04</v>
      </c>
      <c r="M244" s="3">
        <f t="shared" si="7"/>
        <v>21178.45</v>
      </c>
      <c r="O244">
        <f t="shared" si="6"/>
        <v>0</v>
      </c>
    </row>
    <row r="245" spans="2:15" ht="13.15" customHeight="1">
      <c r="B245" s="1" t="s">
        <v>489</v>
      </c>
      <c r="C245" s="1" t="s">
        <v>490</v>
      </c>
      <c r="D245" s="1" t="s">
        <v>10</v>
      </c>
      <c r="E245" s="49">
        <v>55601.86</v>
      </c>
      <c r="F245" s="2"/>
      <c r="G245" s="1" t="s">
        <v>489</v>
      </c>
      <c r="H245" s="1" t="s">
        <v>490</v>
      </c>
      <c r="I245" s="1"/>
      <c r="J245" s="1" t="s">
        <v>10</v>
      </c>
      <c r="K245" s="50">
        <v>166397.5</v>
      </c>
      <c r="M245" s="3">
        <f t="shared" si="7"/>
        <v>110795.64</v>
      </c>
      <c r="O245">
        <f t="shared" si="6"/>
        <v>0</v>
      </c>
    </row>
    <row r="246" spans="2:15" ht="13.15" customHeight="1">
      <c r="B246" s="1" t="s">
        <v>491</v>
      </c>
      <c r="C246" s="1" t="s">
        <v>492</v>
      </c>
      <c r="D246" s="1" t="s">
        <v>10</v>
      </c>
      <c r="E246" s="49">
        <v>92961.89</v>
      </c>
      <c r="F246" s="2"/>
      <c r="G246" s="1" t="s">
        <v>491</v>
      </c>
      <c r="H246" s="1" t="s">
        <v>492</v>
      </c>
      <c r="I246" s="1"/>
      <c r="J246" s="1" t="s">
        <v>10</v>
      </c>
      <c r="K246" s="50">
        <v>314707.94</v>
      </c>
      <c r="M246" s="3">
        <f t="shared" si="7"/>
        <v>221746.05</v>
      </c>
      <c r="O246">
        <f t="shared" si="6"/>
        <v>0</v>
      </c>
    </row>
    <row r="247" spans="2:15" ht="13.15" customHeight="1">
      <c r="B247" s="1" t="s">
        <v>493</v>
      </c>
      <c r="C247" s="1" t="s">
        <v>494</v>
      </c>
      <c r="D247" s="1" t="s">
        <v>10</v>
      </c>
      <c r="E247" s="49">
        <v>110560.01</v>
      </c>
      <c r="F247" s="2"/>
      <c r="G247" s="1" t="s">
        <v>493</v>
      </c>
      <c r="H247" s="1" t="s">
        <v>494</v>
      </c>
      <c r="I247" s="1"/>
      <c r="J247" s="1" t="s">
        <v>10</v>
      </c>
      <c r="K247" s="50">
        <v>342995.22</v>
      </c>
      <c r="M247" s="3">
        <f t="shared" si="7"/>
        <v>232435.20999999996</v>
      </c>
      <c r="O247">
        <f t="shared" si="6"/>
        <v>0</v>
      </c>
    </row>
    <row r="248" spans="2:15" ht="13.15" customHeight="1">
      <c r="B248" s="1" t="s">
        <v>495</v>
      </c>
      <c r="C248" s="1" t="s">
        <v>496</v>
      </c>
      <c r="D248" s="1" t="s">
        <v>10</v>
      </c>
      <c r="E248" s="49">
        <v>339153.52</v>
      </c>
      <c r="F248" s="2"/>
      <c r="G248" s="1" t="s">
        <v>495</v>
      </c>
      <c r="H248" s="1" t="s">
        <v>496</v>
      </c>
      <c r="I248" s="1"/>
      <c r="J248" s="1" t="s">
        <v>10</v>
      </c>
      <c r="K248" s="50">
        <v>954392.77</v>
      </c>
      <c r="M248" s="3">
        <f t="shared" si="7"/>
        <v>615239.25</v>
      </c>
      <c r="O248">
        <f t="shared" si="6"/>
        <v>0</v>
      </c>
    </row>
    <row r="249" spans="2:15" ht="13.15" customHeight="1">
      <c r="B249" s="1" t="s">
        <v>497</v>
      </c>
      <c r="C249" s="1" t="s">
        <v>498</v>
      </c>
      <c r="D249" s="1" t="s">
        <v>10</v>
      </c>
      <c r="E249" s="49">
        <v>4291694.42</v>
      </c>
      <c r="F249" s="2"/>
      <c r="G249" s="1" t="s">
        <v>497</v>
      </c>
      <c r="H249" s="1" t="s">
        <v>498</v>
      </c>
      <c r="I249" s="1"/>
      <c r="J249" s="1" t="s">
        <v>10</v>
      </c>
      <c r="K249" s="50">
        <v>10254833.52</v>
      </c>
      <c r="M249" s="3">
        <f t="shared" si="7"/>
        <v>5963139.0999999996</v>
      </c>
      <c r="O249">
        <f t="shared" si="6"/>
        <v>0</v>
      </c>
    </row>
    <row r="250" spans="2:15" ht="13.15" customHeight="1">
      <c r="B250" s="1" t="s">
        <v>499</v>
      </c>
      <c r="C250" s="1" t="s">
        <v>500</v>
      </c>
      <c r="D250" s="1" t="s">
        <v>10</v>
      </c>
      <c r="E250" s="49">
        <v>17001369.41</v>
      </c>
      <c r="F250" s="2"/>
      <c r="G250" s="1" t="s">
        <v>499</v>
      </c>
      <c r="H250" s="1" t="s">
        <v>500</v>
      </c>
      <c r="I250" s="1"/>
      <c r="J250" s="1" t="s">
        <v>10</v>
      </c>
      <c r="K250" s="50">
        <v>40430670.780000001</v>
      </c>
      <c r="M250" s="3">
        <f t="shared" si="7"/>
        <v>23429301.370000001</v>
      </c>
      <c r="O250">
        <f t="shared" si="6"/>
        <v>0</v>
      </c>
    </row>
    <row r="251" spans="2:15" ht="13.15" customHeight="1">
      <c r="B251" s="1" t="s">
        <v>501</v>
      </c>
      <c r="C251" s="1" t="s">
        <v>502</v>
      </c>
      <c r="D251" s="1" t="s">
        <v>10</v>
      </c>
      <c r="E251" s="49">
        <v>7119500.3399999999</v>
      </c>
      <c r="F251" s="2"/>
      <c r="G251" s="1" t="s">
        <v>501</v>
      </c>
      <c r="H251" s="1" t="s">
        <v>502</v>
      </c>
      <c r="I251" s="1"/>
      <c r="J251" s="1" t="s">
        <v>10</v>
      </c>
      <c r="K251" s="50">
        <v>17144465.620000001</v>
      </c>
      <c r="M251" s="3">
        <f t="shared" si="7"/>
        <v>10024965.280000001</v>
      </c>
      <c r="O251">
        <f t="shared" si="6"/>
        <v>0</v>
      </c>
    </row>
    <row r="252" spans="2:15" ht="13.15" customHeight="1">
      <c r="B252" s="1" t="s">
        <v>503</v>
      </c>
      <c r="C252" s="1" t="s">
        <v>504</v>
      </c>
      <c r="D252" s="1" t="s">
        <v>10</v>
      </c>
      <c r="E252" s="49">
        <v>11374640.76</v>
      </c>
      <c r="F252" s="2"/>
      <c r="G252" s="1" t="s">
        <v>503</v>
      </c>
      <c r="H252" s="1" t="s">
        <v>504</v>
      </c>
      <c r="I252" s="1"/>
      <c r="J252" s="1" t="s">
        <v>10</v>
      </c>
      <c r="K252" s="50">
        <v>26188127.870000001</v>
      </c>
      <c r="M252" s="3">
        <f t="shared" si="7"/>
        <v>14813487.110000001</v>
      </c>
      <c r="O252">
        <f t="shared" si="6"/>
        <v>0</v>
      </c>
    </row>
    <row r="253" spans="2:15" ht="13.15" customHeight="1">
      <c r="B253" s="1" t="s">
        <v>505</v>
      </c>
      <c r="C253" s="1" t="s">
        <v>506</v>
      </c>
      <c r="D253" s="1" t="s">
        <v>10</v>
      </c>
      <c r="E253" s="49">
        <v>557000.39</v>
      </c>
      <c r="F253" s="2"/>
      <c r="G253" s="1" t="s">
        <v>505</v>
      </c>
      <c r="H253" s="1" t="s">
        <v>506</v>
      </c>
      <c r="I253" s="1"/>
      <c r="J253" s="1" t="s">
        <v>10</v>
      </c>
      <c r="K253" s="50">
        <v>1582010</v>
      </c>
      <c r="M253" s="3">
        <f t="shared" si="7"/>
        <v>1025009.61</v>
      </c>
      <c r="O253">
        <f t="shared" si="6"/>
        <v>0</v>
      </c>
    </row>
    <row r="254" spans="2:15" ht="13.15" customHeight="1">
      <c r="B254" s="1" t="s">
        <v>507</v>
      </c>
      <c r="C254" s="1" t="s">
        <v>508</v>
      </c>
      <c r="D254" s="1" t="s">
        <v>10</v>
      </c>
      <c r="E254" s="49">
        <v>949408.89</v>
      </c>
      <c r="F254" s="2"/>
      <c r="G254" s="1" t="s">
        <v>507</v>
      </c>
      <c r="H254" s="1" t="s">
        <v>508</v>
      </c>
      <c r="I254" s="1"/>
      <c r="J254" s="1" t="s">
        <v>10</v>
      </c>
      <c r="K254" s="50">
        <v>2240710.77</v>
      </c>
      <c r="M254" s="3">
        <f t="shared" si="7"/>
        <v>1291301.8799999999</v>
      </c>
      <c r="O254">
        <f t="shared" si="6"/>
        <v>0</v>
      </c>
    </row>
    <row r="255" spans="2:15" ht="13.15" customHeight="1">
      <c r="B255" s="1" t="s">
        <v>509</v>
      </c>
      <c r="C255" s="1" t="s">
        <v>510</v>
      </c>
      <c r="D255" s="1" t="s">
        <v>10</v>
      </c>
      <c r="E255" s="49">
        <v>1460104.57</v>
      </c>
      <c r="F255" s="2"/>
      <c r="G255" s="1" t="s">
        <v>509</v>
      </c>
      <c r="H255" s="1" t="s">
        <v>510</v>
      </c>
      <c r="I255" s="1"/>
      <c r="J255" s="1" t="s">
        <v>10</v>
      </c>
      <c r="K255" s="50">
        <v>3735772.58</v>
      </c>
      <c r="M255" s="3">
        <f t="shared" si="7"/>
        <v>2275668.0099999998</v>
      </c>
      <c r="O255">
        <f t="shared" si="6"/>
        <v>0</v>
      </c>
    </row>
    <row r="256" spans="2:15" ht="13.15" customHeight="1">
      <c r="B256" s="1" t="s">
        <v>511</v>
      </c>
      <c r="C256" s="1" t="s">
        <v>512</v>
      </c>
      <c r="D256" s="1" t="s">
        <v>10</v>
      </c>
      <c r="E256" s="49">
        <v>1350037.03</v>
      </c>
      <c r="F256" s="2"/>
      <c r="G256" s="1" t="s">
        <v>511</v>
      </c>
      <c r="H256" s="1" t="s">
        <v>512</v>
      </c>
      <c r="I256" s="1"/>
      <c r="J256" s="1" t="s">
        <v>10</v>
      </c>
      <c r="K256" s="50">
        <v>3354827.44</v>
      </c>
      <c r="M256" s="3">
        <f t="shared" si="7"/>
        <v>2004790.41</v>
      </c>
      <c r="O256">
        <f t="shared" si="6"/>
        <v>0</v>
      </c>
    </row>
    <row r="257" spans="2:15" ht="13.15" customHeight="1">
      <c r="B257" s="1" t="s">
        <v>513</v>
      </c>
      <c r="C257" s="1" t="s">
        <v>514</v>
      </c>
      <c r="D257" s="1" t="s">
        <v>10</v>
      </c>
      <c r="E257" s="49">
        <v>310694.71999999997</v>
      </c>
      <c r="F257" s="2"/>
      <c r="G257" s="1" t="s">
        <v>513</v>
      </c>
      <c r="H257" s="1" t="s">
        <v>514</v>
      </c>
      <c r="I257" s="1"/>
      <c r="J257" s="1" t="s">
        <v>10</v>
      </c>
      <c r="K257" s="50">
        <v>924117.05</v>
      </c>
      <c r="M257" s="3">
        <f t="shared" si="7"/>
        <v>613422.33000000007</v>
      </c>
      <c r="O257">
        <f t="shared" si="6"/>
        <v>0</v>
      </c>
    </row>
    <row r="258" spans="2:15" ht="13.15" customHeight="1">
      <c r="B258" s="1" t="s">
        <v>515</v>
      </c>
      <c r="C258" s="1" t="s">
        <v>516</v>
      </c>
      <c r="D258" s="1" t="s">
        <v>10</v>
      </c>
      <c r="E258" s="49">
        <v>27004.95</v>
      </c>
      <c r="F258" s="2"/>
      <c r="G258" s="1" t="s">
        <v>515</v>
      </c>
      <c r="H258" s="1" t="s">
        <v>516</v>
      </c>
      <c r="I258" s="1"/>
      <c r="J258" s="1" t="s">
        <v>10</v>
      </c>
      <c r="K258" s="50">
        <v>113080.02</v>
      </c>
      <c r="M258" s="3">
        <f t="shared" si="7"/>
        <v>86075.07</v>
      </c>
      <c r="O258">
        <f t="shared" si="6"/>
        <v>0</v>
      </c>
    </row>
    <row r="259" spans="2:15" ht="13.15" customHeight="1">
      <c r="B259" s="1" t="s">
        <v>517</v>
      </c>
      <c r="C259" s="1" t="s">
        <v>518</v>
      </c>
      <c r="D259" s="1" t="s">
        <v>10</v>
      </c>
      <c r="E259" s="49">
        <v>3828176.79</v>
      </c>
      <c r="F259" s="2"/>
      <c r="G259" s="1" t="s">
        <v>517</v>
      </c>
      <c r="H259" s="1" t="s">
        <v>518</v>
      </c>
      <c r="I259" s="1"/>
      <c r="J259" s="1" t="s">
        <v>10</v>
      </c>
      <c r="K259" s="50">
        <v>10515724.460000001</v>
      </c>
      <c r="M259" s="3">
        <f t="shared" si="7"/>
        <v>6687547.6700000009</v>
      </c>
      <c r="O259">
        <f t="shared" si="6"/>
        <v>0</v>
      </c>
    </row>
    <row r="260" spans="2:15" ht="13.15" customHeight="1">
      <c r="B260" s="1" t="s">
        <v>519</v>
      </c>
      <c r="C260" s="1" t="s">
        <v>520</v>
      </c>
      <c r="D260" s="1" t="s">
        <v>10</v>
      </c>
      <c r="E260" s="49">
        <v>1059422.1000000001</v>
      </c>
      <c r="F260" s="2"/>
      <c r="G260" s="1" t="s">
        <v>519</v>
      </c>
      <c r="H260" s="1" t="s">
        <v>520</v>
      </c>
      <c r="I260" s="1"/>
      <c r="J260" s="1" t="s">
        <v>10</v>
      </c>
      <c r="K260" s="50">
        <v>2669403.38</v>
      </c>
      <c r="M260" s="3">
        <f t="shared" si="7"/>
        <v>1609981.2799999998</v>
      </c>
      <c r="O260">
        <f t="shared" si="6"/>
        <v>0</v>
      </c>
    </row>
    <row r="261" spans="2:15" ht="13.15" customHeight="1">
      <c r="B261" s="1" t="s">
        <v>521</v>
      </c>
      <c r="C261" s="1" t="s">
        <v>522</v>
      </c>
      <c r="D261" s="1" t="s">
        <v>10</v>
      </c>
      <c r="E261" s="49">
        <v>213881.57</v>
      </c>
      <c r="F261" s="2"/>
      <c r="G261" s="1" t="s">
        <v>521</v>
      </c>
      <c r="H261" s="1" t="s">
        <v>522</v>
      </c>
      <c r="I261" s="1"/>
      <c r="J261" s="1" t="s">
        <v>10</v>
      </c>
      <c r="K261" s="50">
        <v>577098.81000000006</v>
      </c>
      <c r="M261" s="3">
        <f t="shared" si="7"/>
        <v>363217.24000000005</v>
      </c>
      <c r="O261">
        <f t="shared" ref="O261:O298" si="8">G261-B261</f>
        <v>0</v>
      </c>
    </row>
    <row r="262" spans="2:15" ht="13.15" customHeight="1">
      <c r="B262" s="1" t="s">
        <v>523</v>
      </c>
      <c r="C262" s="1" t="s">
        <v>524</v>
      </c>
      <c r="D262" s="1" t="s">
        <v>10</v>
      </c>
      <c r="E262" s="49">
        <v>839157</v>
      </c>
      <c r="F262" s="2"/>
      <c r="G262" s="1" t="s">
        <v>523</v>
      </c>
      <c r="H262" s="1" t="s">
        <v>524</v>
      </c>
      <c r="I262" s="1"/>
      <c r="J262" s="1" t="s">
        <v>10</v>
      </c>
      <c r="K262" s="50">
        <v>2009032.76</v>
      </c>
      <c r="M262" s="3">
        <f t="shared" ref="M262:M299" si="9">K262-E262</f>
        <v>1169875.76</v>
      </c>
      <c r="O262">
        <f t="shared" si="8"/>
        <v>0</v>
      </c>
    </row>
    <row r="263" spans="2:15" ht="13.15" customHeight="1">
      <c r="B263" s="1" t="s">
        <v>525</v>
      </c>
      <c r="C263" s="1" t="s">
        <v>526</v>
      </c>
      <c r="D263" s="1" t="s">
        <v>10</v>
      </c>
      <c r="E263" s="49">
        <v>137945.37</v>
      </c>
      <c r="F263" s="2"/>
      <c r="G263" s="1" t="s">
        <v>525</v>
      </c>
      <c r="H263" s="1" t="s">
        <v>526</v>
      </c>
      <c r="I263" s="1"/>
      <c r="J263" s="1" t="s">
        <v>10</v>
      </c>
      <c r="K263" s="50">
        <v>386921.58</v>
      </c>
      <c r="M263" s="3">
        <f t="shared" si="9"/>
        <v>248976.21000000002</v>
      </c>
      <c r="O263">
        <f t="shared" si="8"/>
        <v>0</v>
      </c>
    </row>
    <row r="264" spans="2:15" ht="13.15" customHeight="1">
      <c r="B264" s="1" t="s">
        <v>527</v>
      </c>
      <c r="C264" s="1" t="s">
        <v>528</v>
      </c>
      <c r="D264" s="1" t="s">
        <v>10</v>
      </c>
      <c r="E264" s="49">
        <v>207567.86</v>
      </c>
      <c r="F264" s="2"/>
      <c r="G264" s="1" t="s">
        <v>527</v>
      </c>
      <c r="H264" s="1" t="s">
        <v>528</v>
      </c>
      <c r="I264" s="1"/>
      <c r="J264" s="1" t="s">
        <v>10</v>
      </c>
      <c r="K264" s="50">
        <v>629597.04</v>
      </c>
      <c r="M264" s="3">
        <f t="shared" si="9"/>
        <v>422029.18000000005</v>
      </c>
      <c r="O264">
        <f t="shared" si="8"/>
        <v>0</v>
      </c>
    </row>
    <row r="265" spans="2:15" ht="13.15" customHeight="1">
      <c r="B265" s="1" t="s">
        <v>529</v>
      </c>
      <c r="C265" s="1" t="s">
        <v>530</v>
      </c>
      <c r="D265" s="1" t="s">
        <v>10</v>
      </c>
      <c r="E265" s="49">
        <v>13613029.26</v>
      </c>
      <c r="F265" s="2"/>
      <c r="G265" s="1" t="s">
        <v>529</v>
      </c>
      <c r="H265" s="1" t="s">
        <v>530</v>
      </c>
      <c r="I265" s="1"/>
      <c r="J265" s="1" t="s">
        <v>10</v>
      </c>
      <c r="K265" s="50">
        <v>30894074.59</v>
      </c>
      <c r="M265" s="3">
        <f t="shared" si="9"/>
        <v>17281045.329999998</v>
      </c>
      <c r="O265">
        <f t="shared" si="8"/>
        <v>0</v>
      </c>
    </row>
    <row r="266" spans="2:15" ht="13.15" customHeight="1">
      <c r="B266" s="1" t="s">
        <v>531</v>
      </c>
      <c r="C266" s="1" t="s">
        <v>532</v>
      </c>
      <c r="D266" s="1" t="s">
        <v>10</v>
      </c>
      <c r="E266" s="49">
        <v>3387082.43</v>
      </c>
      <c r="F266" s="2"/>
      <c r="G266" s="1" t="s">
        <v>531</v>
      </c>
      <c r="H266" s="1" t="s">
        <v>532</v>
      </c>
      <c r="I266" s="1"/>
      <c r="J266" s="1" t="s">
        <v>10</v>
      </c>
      <c r="K266" s="50">
        <v>8408232.5700000003</v>
      </c>
      <c r="M266" s="3">
        <f t="shared" si="9"/>
        <v>5021150.1400000006</v>
      </c>
      <c r="O266">
        <f t="shared" si="8"/>
        <v>0</v>
      </c>
    </row>
    <row r="267" spans="2:15" ht="13.15" customHeight="1">
      <c r="B267" s="1" t="s">
        <v>533</v>
      </c>
      <c r="C267" s="1" t="s">
        <v>534</v>
      </c>
      <c r="D267" s="1" t="s">
        <v>10</v>
      </c>
      <c r="E267" s="49">
        <v>2528283.69</v>
      </c>
      <c r="F267" s="2"/>
      <c r="G267" s="1" t="s">
        <v>533</v>
      </c>
      <c r="H267" s="1" t="s">
        <v>534</v>
      </c>
      <c r="I267" s="1"/>
      <c r="J267" s="1" t="s">
        <v>10</v>
      </c>
      <c r="K267" s="50">
        <v>5936764.6299999999</v>
      </c>
      <c r="M267" s="3">
        <f t="shared" si="9"/>
        <v>3408480.94</v>
      </c>
      <c r="O267">
        <f t="shared" si="8"/>
        <v>0</v>
      </c>
    </row>
    <row r="268" spans="2:15" ht="13.15" customHeight="1">
      <c r="B268" s="1" t="s">
        <v>535</v>
      </c>
      <c r="C268" s="1" t="s">
        <v>536</v>
      </c>
      <c r="D268" s="1" t="s">
        <v>10</v>
      </c>
      <c r="E268" s="49">
        <v>3023194.58</v>
      </c>
      <c r="F268" s="2"/>
      <c r="G268" s="1" t="s">
        <v>535</v>
      </c>
      <c r="H268" s="1" t="s">
        <v>536</v>
      </c>
      <c r="I268" s="1"/>
      <c r="J268" s="1" t="s">
        <v>10</v>
      </c>
      <c r="K268" s="50">
        <v>7001875.1200000001</v>
      </c>
      <c r="M268" s="3">
        <f t="shared" si="9"/>
        <v>3978680.54</v>
      </c>
      <c r="O268">
        <f t="shared" si="8"/>
        <v>0</v>
      </c>
    </row>
    <row r="269" spans="2:15" ht="13.15" customHeight="1">
      <c r="B269" s="1" t="s">
        <v>537</v>
      </c>
      <c r="C269" s="1" t="s">
        <v>538</v>
      </c>
      <c r="D269" s="1" t="s">
        <v>10</v>
      </c>
      <c r="E269" s="49">
        <v>1793654.31</v>
      </c>
      <c r="F269" s="2"/>
      <c r="G269" s="1" t="s">
        <v>537</v>
      </c>
      <c r="H269" s="1" t="s">
        <v>538</v>
      </c>
      <c r="I269" s="1"/>
      <c r="J269" s="1" t="s">
        <v>10</v>
      </c>
      <c r="K269" s="50">
        <v>4151583.28</v>
      </c>
      <c r="M269" s="3">
        <f t="shared" si="9"/>
        <v>2357928.9699999997</v>
      </c>
      <c r="O269">
        <f t="shared" si="8"/>
        <v>0</v>
      </c>
    </row>
    <row r="270" spans="2:15" ht="13.15" customHeight="1">
      <c r="B270" s="1" t="s">
        <v>539</v>
      </c>
      <c r="C270" s="1" t="s">
        <v>540</v>
      </c>
      <c r="D270" s="1" t="s">
        <v>10</v>
      </c>
      <c r="E270" s="49">
        <v>1391355.03</v>
      </c>
      <c r="F270" s="2"/>
      <c r="G270" s="1" t="s">
        <v>539</v>
      </c>
      <c r="H270" s="1" t="s">
        <v>540</v>
      </c>
      <c r="I270" s="1"/>
      <c r="J270" s="1" t="s">
        <v>10</v>
      </c>
      <c r="K270" s="50">
        <v>2720551.93</v>
      </c>
      <c r="M270" s="3">
        <f t="shared" si="9"/>
        <v>1329196.9000000001</v>
      </c>
      <c r="O270">
        <f t="shared" si="8"/>
        <v>0</v>
      </c>
    </row>
    <row r="271" spans="2:15" ht="13.15" customHeight="1">
      <c r="B271" s="1" t="s">
        <v>541</v>
      </c>
      <c r="C271" s="1" t="s">
        <v>542</v>
      </c>
      <c r="D271" s="1" t="s">
        <v>10</v>
      </c>
      <c r="E271" s="49">
        <v>1923463.33</v>
      </c>
      <c r="F271" s="2"/>
      <c r="G271" s="1" t="s">
        <v>541</v>
      </c>
      <c r="H271" s="1" t="s">
        <v>542</v>
      </c>
      <c r="I271" s="1"/>
      <c r="J271" s="1" t="s">
        <v>10</v>
      </c>
      <c r="K271" s="50">
        <v>4768052.34</v>
      </c>
      <c r="M271" s="3">
        <f t="shared" si="9"/>
        <v>2844589.01</v>
      </c>
      <c r="O271">
        <f t="shared" si="8"/>
        <v>0</v>
      </c>
    </row>
    <row r="272" spans="2:15" ht="13.15" customHeight="1">
      <c r="B272" s="1" t="s">
        <v>543</v>
      </c>
      <c r="C272" s="1" t="s">
        <v>544</v>
      </c>
      <c r="D272" s="1" t="s">
        <v>10</v>
      </c>
      <c r="E272" s="49">
        <v>73785.59</v>
      </c>
      <c r="F272" s="2"/>
      <c r="G272" s="1" t="s">
        <v>543</v>
      </c>
      <c r="H272" s="1" t="s">
        <v>544</v>
      </c>
      <c r="I272" s="1"/>
      <c r="J272" s="1" t="s">
        <v>10</v>
      </c>
      <c r="K272" s="50">
        <v>210358.92</v>
      </c>
      <c r="M272" s="3">
        <f t="shared" si="9"/>
        <v>136573.33000000002</v>
      </c>
      <c r="O272">
        <f t="shared" si="8"/>
        <v>0</v>
      </c>
    </row>
    <row r="273" spans="2:15" ht="13.15" customHeight="1">
      <c r="B273" s="1" t="s">
        <v>545</v>
      </c>
      <c r="C273" s="1" t="s">
        <v>546</v>
      </c>
      <c r="D273" s="1" t="s">
        <v>10</v>
      </c>
      <c r="E273" s="49">
        <v>18072.53</v>
      </c>
      <c r="F273" s="2"/>
      <c r="G273" s="1" t="s">
        <v>545</v>
      </c>
      <c r="H273" s="1" t="s">
        <v>546</v>
      </c>
      <c r="I273" s="1"/>
      <c r="J273" s="1" t="s">
        <v>10</v>
      </c>
      <c r="K273" s="50">
        <v>117538.7</v>
      </c>
      <c r="M273" s="3">
        <f t="shared" si="9"/>
        <v>99466.17</v>
      </c>
      <c r="O273">
        <f t="shared" si="8"/>
        <v>0</v>
      </c>
    </row>
    <row r="274" spans="2:15" ht="13.15" customHeight="1">
      <c r="B274" s="1" t="s">
        <v>547</v>
      </c>
      <c r="C274" s="1" t="s">
        <v>548</v>
      </c>
      <c r="D274" s="1" t="s">
        <v>10</v>
      </c>
      <c r="E274" s="49">
        <v>72050.789999999994</v>
      </c>
      <c r="F274" s="2"/>
      <c r="G274" s="1" t="s">
        <v>547</v>
      </c>
      <c r="H274" s="1" t="s">
        <v>548</v>
      </c>
      <c r="I274" s="1"/>
      <c r="J274" s="1" t="s">
        <v>10</v>
      </c>
      <c r="K274" s="50">
        <v>208289.06</v>
      </c>
      <c r="M274" s="3">
        <f t="shared" si="9"/>
        <v>136238.27000000002</v>
      </c>
      <c r="O274">
        <f t="shared" si="8"/>
        <v>0</v>
      </c>
    </row>
    <row r="275" spans="2:15" ht="13.15" customHeight="1">
      <c r="B275" s="1" t="s">
        <v>549</v>
      </c>
      <c r="C275" s="1" t="s">
        <v>550</v>
      </c>
      <c r="D275" s="1" t="s">
        <v>10</v>
      </c>
      <c r="E275" s="49">
        <v>2164473.69</v>
      </c>
      <c r="F275" s="2"/>
      <c r="G275" s="1" t="s">
        <v>549</v>
      </c>
      <c r="H275" s="1" t="s">
        <v>550</v>
      </c>
      <c r="I275" s="1"/>
      <c r="J275" s="1" t="s">
        <v>10</v>
      </c>
      <c r="K275" s="50">
        <v>5241158.46</v>
      </c>
      <c r="M275" s="3">
        <f t="shared" si="9"/>
        <v>3076684.77</v>
      </c>
      <c r="O275">
        <f t="shared" si="8"/>
        <v>0</v>
      </c>
    </row>
    <row r="276" spans="2:15" ht="13.15" customHeight="1">
      <c r="B276" s="1" t="s">
        <v>551</v>
      </c>
      <c r="C276" s="1" t="s">
        <v>552</v>
      </c>
      <c r="D276" s="1" t="s">
        <v>10</v>
      </c>
      <c r="E276" s="49">
        <v>336312.92</v>
      </c>
      <c r="F276" s="2"/>
      <c r="G276" s="1" t="s">
        <v>551</v>
      </c>
      <c r="H276" s="1" t="s">
        <v>552</v>
      </c>
      <c r="I276" s="1"/>
      <c r="J276" s="1" t="s">
        <v>10</v>
      </c>
      <c r="K276" s="50">
        <v>894318.23</v>
      </c>
      <c r="M276" s="3">
        <f t="shared" si="9"/>
        <v>558005.31000000006</v>
      </c>
      <c r="O276">
        <f t="shared" si="8"/>
        <v>0</v>
      </c>
    </row>
    <row r="277" spans="2:15" ht="13.15" customHeight="1">
      <c r="B277" s="1" t="s">
        <v>553</v>
      </c>
      <c r="C277" s="1" t="s">
        <v>554</v>
      </c>
      <c r="D277" s="1" t="s">
        <v>10</v>
      </c>
      <c r="E277" s="49">
        <v>130197.35</v>
      </c>
      <c r="F277" s="2"/>
      <c r="G277" s="1" t="s">
        <v>553</v>
      </c>
      <c r="H277" s="1" t="s">
        <v>554</v>
      </c>
      <c r="I277" s="1"/>
      <c r="J277" s="1" t="s">
        <v>10</v>
      </c>
      <c r="K277" s="50">
        <v>370448.14</v>
      </c>
      <c r="M277" s="3">
        <f t="shared" si="9"/>
        <v>240250.79</v>
      </c>
      <c r="O277">
        <f t="shared" si="8"/>
        <v>0</v>
      </c>
    </row>
    <row r="278" spans="2:15" ht="13.15" customHeight="1">
      <c r="B278" s="1" t="s">
        <v>555</v>
      </c>
      <c r="C278" s="1" t="s">
        <v>556</v>
      </c>
      <c r="D278" s="1" t="s">
        <v>10</v>
      </c>
      <c r="E278" s="49">
        <v>50245.27</v>
      </c>
      <c r="F278" s="2"/>
      <c r="G278" s="1" t="s">
        <v>555</v>
      </c>
      <c r="H278" s="1" t="s">
        <v>556</v>
      </c>
      <c r="I278" s="1"/>
      <c r="J278" s="1" t="s">
        <v>10</v>
      </c>
      <c r="K278" s="50">
        <v>172447.06</v>
      </c>
      <c r="M278" s="3">
        <f t="shared" si="9"/>
        <v>122201.79000000001</v>
      </c>
      <c r="O278">
        <f t="shared" si="8"/>
        <v>0</v>
      </c>
    </row>
    <row r="279" spans="2:15" ht="13.15" customHeight="1">
      <c r="B279" s="1" t="s">
        <v>557</v>
      </c>
      <c r="C279" s="1" t="s">
        <v>558</v>
      </c>
      <c r="D279" s="1" t="s">
        <v>10</v>
      </c>
      <c r="E279" s="49">
        <v>34329.370000000003</v>
      </c>
      <c r="F279" s="2"/>
      <c r="G279" s="1" t="s">
        <v>557</v>
      </c>
      <c r="H279" s="1" t="s">
        <v>558</v>
      </c>
      <c r="I279" s="1"/>
      <c r="J279" s="1" t="s">
        <v>10</v>
      </c>
      <c r="K279" s="50">
        <v>111548.52</v>
      </c>
      <c r="M279" s="3">
        <f t="shared" si="9"/>
        <v>77219.149999999994</v>
      </c>
      <c r="O279">
        <f t="shared" si="8"/>
        <v>0</v>
      </c>
    </row>
    <row r="280" spans="2:15" ht="13.15" customHeight="1">
      <c r="B280" s="1" t="s">
        <v>559</v>
      </c>
      <c r="C280" s="1" t="s">
        <v>560</v>
      </c>
      <c r="D280" s="1" t="s">
        <v>10</v>
      </c>
      <c r="E280" s="49">
        <v>146374.60999999999</v>
      </c>
      <c r="F280" s="2"/>
      <c r="G280" s="1" t="s">
        <v>559</v>
      </c>
      <c r="H280" s="1" t="s">
        <v>560</v>
      </c>
      <c r="I280" s="1"/>
      <c r="J280" s="1" t="s">
        <v>10</v>
      </c>
      <c r="K280" s="50">
        <v>407048.39</v>
      </c>
      <c r="M280" s="3">
        <f t="shared" si="9"/>
        <v>260673.78000000003</v>
      </c>
      <c r="O280">
        <f t="shared" si="8"/>
        <v>0</v>
      </c>
    </row>
    <row r="281" spans="2:15" ht="13.15" customHeight="1">
      <c r="B281" s="1" t="s">
        <v>561</v>
      </c>
      <c r="C281" s="1" t="s">
        <v>562</v>
      </c>
      <c r="D281" s="1" t="s">
        <v>10</v>
      </c>
      <c r="E281" s="49">
        <v>73883.070000000007</v>
      </c>
      <c r="F281" s="2"/>
      <c r="G281" s="1" t="s">
        <v>561</v>
      </c>
      <c r="H281" s="1" t="s">
        <v>562</v>
      </c>
      <c r="I281" s="1"/>
      <c r="J281" s="1" t="s">
        <v>10</v>
      </c>
      <c r="K281" s="50">
        <v>227866.01</v>
      </c>
      <c r="M281" s="3">
        <f t="shared" si="9"/>
        <v>153982.94</v>
      </c>
      <c r="O281">
        <f t="shared" si="8"/>
        <v>0</v>
      </c>
    </row>
    <row r="282" spans="2:15" ht="13.15" customHeight="1">
      <c r="B282" s="1" t="s">
        <v>563</v>
      </c>
      <c r="C282" s="1" t="s">
        <v>564</v>
      </c>
      <c r="D282" s="1" t="s">
        <v>10</v>
      </c>
      <c r="E282" s="49">
        <v>157843.88</v>
      </c>
      <c r="F282" s="2"/>
      <c r="G282" s="1" t="s">
        <v>563</v>
      </c>
      <c r="H282" s="1" t="s">
        <v>564</v>
      </c>
      <c r="I282" s="1"/>
      <c r="J282" s="1" t="s">
        <v>10</v>
      </c>
      <c r="K282" s="50">
        <v>430680.52</v>
      </c>
      <c r="M282" s="3">
        <f t="shared" si="9"/>
        <v>272836.64</v>
      </c>
      <c r="O282">
        <f t="shared" si="8"/>
        <v>0</v>
      </c>
    </row>
    <row r="283" spans="2:15" ht="13.15" customHeight="1">
      <c r="B283" s="1" t="s">
        <v>565</v>
      </c>
      <c r="C283" s="1" t="s">
        <v>566</v>
      </c>
      <c r="D283" s="1" t="s">
        <v>10</v>
      </c>
      <c r="E283" s="49">
        <v>127388.98</v>
      </c>
      <c r="F283" s="2"/>
      <c r="G283" s="1" t="s">
        <v>565</v>
      </c>
      <c r="H283" s="1" t="s">
        <v>566</v>
      </c>
      <c r="I283" s="1"/>
      <c r="J283" s="1" t="s">
        <v>10</v>
      </c>
      <c r="K283" s="50">
        <v>367292.08</v>
      </c>
      <c r="M283" s="3">
        <f t="shared" si="9"/>
        <v>239903.10000000003</v>
      </c>
      <c r="O283">
        <f t="shared" si="8"/>
        <v>0</v>
      </c>
    </row>
    <row r="284" spans="2:15" ht="13.15" customHeight="1">
      <c r="B284" s="1" t="s">
        <v>567</v>
      </c>
      <c r="C284" s="1" t="s">
        <v>568</v>
      </c>
      <c r="D284" s="1" t="s">
        <v>10</v>
      </c>
      <c r="E284" s="49">
        <v>113710.22</v>
      </c>
      <c r="F284" s="2"/>
      <c r="G284" s="1" t="s">
        <v>567</v>
      </c>
      <c r="H284" s="1" t="s">
        <v>568</v>
      </c>
      <c r="I284" s="1"/>
      <c r="J284" s="1" t="s">
        <v>10</v>
      </c>
      <c r="K284" s="50">
        <v>355224.42</v>
      </c>
      <c r="M284" s="3">
        <f t="shared" si="9"/>
        <v>241514.19999999998</v>
      </c>
      <c r="O284">
        <f t="shared" si="8"/>
        <v>0</v>
      </c>
    </row>
    <row r="285" spans="2:15" ht="13.15" customHeight="1">
      <c r="B285" s="1" t="s">
        <v>569</v>
      </c>
      <c r="C285" s="1" t="s">
        <v>570</v>
      </c>
      <c r="D285" s="1" t="s">
        <v>10</v>
      </c>
      <c r="E285" s="49">
        <v>405219.46</v>
      </c>
      <c r="F285" s="2"/>
      <c r="G285" s="1" t="s">
        <v>569</v>
      </c>
      <c r="H285" s="1" t="s">
        <v>570</v>
      </c>
      <c r="I285" s="1"/>
      <c r="J285" s="1" t="s">
        <v>10</v>
      </c>
      <c r="K285" s="50">
        <v>936979.94</v>
      </c>
      <c r="M285" s="3">
        <f t="shared" si="9"/>
        <v>531760.48</v>
      </c>
      <c r="O285">
        <f t="shared" si="8"/>
        <v>0</v>
      </c>
    </row>
    <row r="286" spans="2:15" ht="13.15" customHeight="1">
      <c r="B286" s="1" t="s">
        <v>571</v>
      </c>
      <c r="C286" s="1" t="s">
        <v>572</v>
      </c>
      <c r="D286" s="1" t="s">
        <v>10</v>
      </c>
      <c r="E286" s="49">
        <v>1045141.11</v>
      </c>
      <c r="F286" s="2"/>
      <c r="G286" s="1" t="s">
        <v>571</v>
      </c>
      <c r="H286" s="1" t="s">
        <v>572</v>
      </c>
      <c r="I286" s="1"/>
      <c r="J286" s="1" t="s">
        <v>10</v>
      </c>
      <c r="K286" s="50">
        <v>2820071.62</v>
      </c>
      <c r="M286" s="3">
        <f t="shared" si="9"/>
        <v>1774930.5100000002</v>
      </c>
      <c r="O286">
        <f t="shared" si="8"/>
        <v>0</v>
      </c>
    </row>
    <row r="287" spans="2:15" ht="13.15" customHeight="1">
      <c r="B287" s="1" t="s">
        <v>573</v>
      </c>
      <c r="C287" s="1" t="s">
        <v>574</v>
      </c>
      <c r="D287" s="1" t="s">
        <v>10</v>
      </c>
      <c r="E287" s="49">
        <v>6185975.7400000002</v>
      </c>
      <c r="F287" s="2"/>
      <c r="G287" s="1" t="s">
        <v>573</v>
      </c>
      <c r="H287" s="1" t="s">
        <v>574</v>
      </c>
      <c r="I287" s="1"/>
      <c r="J287" s="1" t="s">
        <v>10</v>
      </c>
      <c r="K287" s="50">
        <v>14918415.33</v>
      </c>
      <c r="M287" s="3">
        <f t="shared" si="9"/>
        <v>8732439.5899999999</v>
      </c>
      <c r="O287">
        <f t="shared" si="8"/>
        <v>0</v>
      </c>
    </row>
    <row r="288" spans="2:15" ht="13.15" customHeight="1">
      <c r="B288" s="1" t="s">
        <v>575</v>
      </c>
      <c r="C288" s="1" t="s">
        <v>576</v>
      </c>
      <c r="D288" s="1" t="s">
        <v>10</v>
      </c>
      <c r="E288" s="49">
        <v>1560085.25</v>
      </c>
      <c r="F288" s="2"/>
      <c r="G288" s="1" t="s">
        <v>575</v>
      </c>
      <c r="H288" s="1" t="s">
        <v>576</v>
      </c>
      <c r="I288" s="1"/>
      <c r="J288" s="1" t="s">
        <v>10</v>
      </c>
      <c r="K288" s="50">
        <v>3942250.86</v>
      </c>
      <c r="M288" s="3">
        <f t="shared" si="9"/>
        <v>2382165.61</v>
      </c>
      <c r="O288">
        <f t="shared" si="8"/>
        <v>0</v>
      </c>
    </row>
    <row r="289" spans="2:15" ht="13.15" customHeight="1">
      <c r="B289" s="1" t="s">
        <v>577</v>
      </c>
      <c r="C289" s="1" t="s">
        <v>578</v>
      </c>
      <c r="D289" s="1" t="s">
        <v>10</v>
      </c>
      <c r="E289" s="49">
        <v>1442257.73</v>
      </c>
      <c r="F289" s="2"/>
      <c r="G289" s="1" t="s">
        <v>577</v>
      </c>
      <c r="H289" s="1" t="s">
        <v>578</v>
      </c>
      <c r="I289" s="1"/>
      <c r="J289" s="1" t="s">
        <v>10</v>
      </c>
      <c r="K289" s="50">
        <v>3427160.63</v>
      </c>
      <c r="M289" s="3">
        <f t="shared" si="9"/>
        <v>1984902.9</v>
      </c>
      <c r="O289">
        <f t="shared" si="8"/>
        <v>0</v>
      </c>
    </row>
    <row r="290" spans="2:15" ht="13.15" customHeight="1">
      <c r="B290" s="1" t="s">
        <v>579</v>
      </c>
      <c r="C290" s="1" t="s">
        <v>580</v>
      </c>
      <c r="D290" s="1" t="s">
        <v>10</v>
      </c>
      <c r="E290" s="49">
        <v>147753.24</v>
      </c>
      <c r="F290" s="2"/>
      <c r="G290" s="1" t="s">
        <v>579</v>
      </c>
      <c r="H290" s="1" t="s">
        <v>580</v>
      </c>
      <c r="I290" s="1"/>
      <c r="J290" s="1" t="s">
        <v>10</v>
      </c>
      <c r="K290" s="50">
        <v>394306.42</v>
      </c>
      <c r="M290" s="3">
        <f t="shared" si="9"/>
        <v>246553.18</v>
      </c>
      <c r="O290">
        <f t="shared" si="8"/>
        <v>0</v>
      </c>
    </row>
    <row r="291" spans="2:15" ht="13.15" customHeight="1">
      <c r="B291" s="1" t="s">
        <v>581</v>
      </c>
      <c r="C291" s="1" t="s">
        <v>582</v>
      </c>
      <c r="D291" s="1" t="s">
        <v>10</v>
      </c>
      <c r="E291" s="49">
        <v>678084.86</v>
      </c>
      <c r="F291" s="2"/>
      <c r="G291" s="1" t="s">
        <v>581</v>
      </c>
      <c r="H291" s="1" t="s">
        <v>582</v>
      </c>
      <c r="I291" s="1"/>
      <c r="J291" s="1" t="s">
        <v>10</v>
      </c>
      <c r="K291" s="50">
        <v>1682968.05</v>
      </c>
      <c r="M291" s="3">
        <f t="shared" si="9"/>
        <v>1004883.1900000001</v>
      </c>
      <c r="O291">
        <f t="shared" si="8"/>
        <v>0</v>
      </c>
    </row>
    <row r="292" spans="2:15" ht="13.15" customHeight="1">
      <c r="B292" s="1" t="s">
        <v>583</v>
      </c>
      <c r="C292" s="1" t="s">
        <v>584</v>
      </c>
      <c r="D292" s="1" t="s">
        <v>10</v>
      </c>
      <c r="E292" s="49">
        <v>1112097.49</v>
      </c>
      <c r="F292" s="2"/>
      <c r="G292" s="1" t="s">
        <v>583</v>
      </c>
      <c r="H292" s="1" t="s">
        <v>584</v>
      </c>
      <c r="I292" s="1"/>
      <c r="J292" s="1" t="s">
        <v>10</v>
      </c>
      <c r="K292" s="50">
        <v>2954709.04</v>
      </c>
      <c r="M292" s="3">
        <f t="shared" si="9"/>
        <v>1842611.55</v>
      </c>
      <c r="O292">
        <f t="shared" si="8"/>
        <v>0</v>
      </c>
    </row>
    <row r="293" spans="2:15" ht="13.15" customHeight="1">
      <c r="B293" s="1" t="s">
        <v>585</v>
      </c>
      <c r="C293" s="1" t="s">
        <v>586</v>
      </c>
      <c r="D293" s="1" t="s">
        <v>10</v>
      </c>
      <c r="E293" s="49">
        <v>552458.29</v>
      </c>
      <c r="F293" s="2"/>
      <c r="G293" s="1" t="s">
        <v>585</v>
      </c>
      <c r="H293" s="1" t="s">
        <v>586</v>
      </c>
      <c r="I293" s="1"/>
      <c r="J293" s="1" t="s">
        <v>10</v>
      </c>
      <c r="K293" s="50">
        <v>1400990.85</v>
      </c>
      <c r="M293" s="3">
        <f t="shared" si="9"/>
        <v>848532.56</v>
      </c>
      <c r="O293">
        <f t="shared" si="8"/>
        <v>0</v>
      </c>
    </row>
    <row r="294" spans="2:15" ht="13.15" customHeight="1">
      <c r="B294" s="1" t="s">
        <v>587</v>
      </c>
      <c r="C294" s="1" t="s">
        <v>588</v>
      </c>
      <c r="D294" s="1" t="s">
        <v>10</v>
      </c>
      <c r="E294" s="49">
        <v>508365.31</v>
      </c>
      <c r="F294" s="2"/>
      <c r="G294" s="1" t="s">
        <v>587</v>
      </c>
      <c r="H294" s="1" t="s">
        <v>588</v>
      </c>
      <c r="I294" s="1"/>
      <c r="J294" s="1" t="s">
        <v>10</v>
      </c>
      <c r="K294" s="50">
        <v>1287656.73</v>
      </c>
      <c r="M294" s="3">
        <f t="shared" si="9"/>
        <v>779291.41999999993</v>
      </c>
      <c r="O294">
        <f t="shared" si="8"/>
        <v>0</v>
      </c>
    </row>
    <row r="295" spans="2:15" ht="13.15" customHeight="1">
      <c r="B295" s="1" t="s">
        <v>589</v>
      </c>
      <c r="C295" s="1" t="s">
        <v>590</v>
      </c>
      <c r="D295" s="1" t="s">
        <v>10</v>
      </c>
      <c r="E295" s="49">
        <v>244581.24</v>
      </c>
      <c r="F295" s="2"/>
      <c r="G295" s="1" t="s">
        <v>589</v>
      </c>
      <c r="H295" s="1" t="s">
        <v>590</v>
      </c>
      <c r="I295" s="1"/>
      <c r="J295" s="1" t="s">
        <v>10</v>
      </c>
      <c r="K295" s="50">
        <v>670316.07999999996</v>
      </c>
      <c r="M295" s="3">
        <f t="shared" si="9"/>
        <v>425734.83999999997</v>
      </c>
      <c r="O295">
        <f t="shared" si="8"/>
        <v>0</v>
      </c>
    </row>
    <row r="296" spans="2:15" ht="13.15" customHeight="1">
      <c r="B296" s="1" t="s">
        <v>591</v>
      </c>
      <c r="C296" s="1" t="s">
        <v>592</v>
      </c>
      <c r="D296" s="1" t="s">
        <v>10</v>
      </c>
      <c r="E296" s="49">
        <v>447068.87</v>
      </c>
      <c r="F296" s="2"/>
      <c r="G296" s="1" t="s">
        <v>591</v>
      </c>
      <c r="H296" s="1" t="s">
        <v>592</v>
      </c>
      <c r="I296" s="1"/>
      <c r="J296" s="1" t="s">
        <v>10</v>
      </c>
      <c r="K296" s="50">
        <v>1093212.92</v>
      </c>
      <c r="M296" s="3">
        <f t="shared" si="9"/>
        <v>646144.04999999993</v>
      </c>
      <c r="O296">
        <f t="shared" si="8"/>
        <v>0</v>
      </c>
    </row>
    <row r="297" spans="2:15" ht="13.15" customHeight="1">
      <c r="B297" s="1" t="s">
        <v>593</v>
      </c>
      <c r="C297" s="1" t="s">
        <v>594</v>
      </c>
      <c r="D297" s="1" t="s">
        <v>10</v>
      </c>
      <c r="E297" s="49">
        <v>532505.77</v>
      </c>
      <c r="F297" s="2"/>
      <c r="G297" s="1" t="s">
        <v>593</v>
      </c>
      <c r="H297" s="1" t="s">
        <v>594</v>
      </c>
      <c r="I297" s="1"/>
      <c r="J297" s="1" t="s">
        <v>10</v>
      </c>
      <c r="K297" s="50">
        <v>1327865.3400000001</v>
      </c>
      <c r="M297" s="3">
        <f t="shared" si="9"/>
        <v>795359.57000000007</v>
      </c>
      <c r="O297">
        <f t="shared" si="8"/>
        <v>0</v>
      </c>
    </row>
    <row r="298" spans="2:15" ht="13.15" customHeight="1">
      <c r="B298" s="1" t="s">
        <v>595</v>
      </c>
      <c r="C298" s="1" t="s">
        <v>596</v>
      </c>
      <c r="D298" s="1" t="s">
        <v>10</v>
      </c>
      <c r="E298" s="49">
        <v>1930259.56</v>
      </c>
      <c r="F298" s="2"/>
      <c r="G298" s="1" t="s">
        <v>595</v>
      </c>
      <c r="H298" s="1" t="s">
        <v>596</v>
      </c>
      <c r="I298" s="1"/>
      <c r="J298" s="1" t="s">
        <v>10</v>
      </c>
      <c r="K298" s="50">
        <v>5355561.24</v>
      </c>
      <c r="M298" s="3">
        <f t="shared" si="9"/>
        <v>3425301.68</v>
      </c>
      <c r="O298">
        <f t="shared" si="8"/>
        <v>0</v>
      </c>
    </row>
    <row r="299" spans="2:15" ht="13.15" customHeight="1">
      <c r="B299" s="1" t="s">
        <v>597</v>
      </c>
      <c r="C299" s="1" t="s">
        <v>598</v>
      </c>
      <c r="D299" s="1" t="s">
        <v>10</v>
      </c>
      <c r="E299" s="49">
        <v>92546.75</v>
      </c>
      <c r="F299" s="2"/>
      <c r="G299" s="1" t="s">
        <v>597</v>
      </c>
      <c r="H299" s="1" t="s">
        <v>598</v>
      </c>
      <c r="I299" s="1"/>
      <c r="J299" s="1" t="s">
        <v>10</v>
      </c>
      <c r="K299" s="50">
        <v>252750.14</v>
      </c>
      <c r="M299" s="3">
        <f t="shared" si="9"/>
        <v>160203.39000000001</v>
      </c>
      <c r="O299">
        <f>G299-B299</f>
        <v>0</v>
      </c>
    </row>
    <row r="300" spans="2:15">
      <c r="B300" s="1"/>
      <c r="C300" s="1"/>
      <c r="D300" s="1"/>
      <c r="E300" s="2"/>
      <c r="F300" s="2"/>
      <c r="G300" s="1"/>
      <c r="H300" s="1"/>
      <c r="I300" s="1"/>
      <c r="J300" s="1"/>
      <c r="K300" s="50"/>
    </row>
    <row r="301" spans="2:15" ht="13.15" customHeight="1">
      <c r="B301" s="1"/>
      <c r="C301" s="1"/>
      <c r="D301" s="1" t="s">
        <v>599</v>
      </c>
      <c r="E301" s="49">
        <v>943001364.39999998</v>
      </c>
      <c r="F301" s="2"/>
      <c r="G301" s="1"/>
      <c r="H301" s="1"/>
      <c r="I301" s="1"/>
      <c r="J301" s="1" t="s">
        <v>599</v>
      </c>
      <c r="K301" s="50">
        <v>2234230683.8099999</v>
      </c>
    </row>
  </sheetData>
  <pageMargins left="0.1" right="0.1" top="0.1" bottom="0.35" header="0.1" footer="0.1"/>
  <pageSetup orientation="landscape" horizontalDpi="0" verticalDpi="0"/>
  <headerFooter alignWithMargins="0">
    <oddFooter>&amp;L&amp;"Courier New"&amp;8.5 Form F-197 &amp;C&amp;"Courier New"&amp;8.5 Page &amp;P of &amp;N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2022 Report by County</vt:lpstr>
      <vt:lpstr>1061(22)Table</vt:lpstr>
      <vt:lpstr>197 DATA</vt:lpstr>
      <vt:lpstr>'1061(22)Table'!Print_Area</vt:lpstr>
      <vt:lpstr>'1061(22)Table'!Print_Titles</vt:lpstr>
      <vt:lpstr>'197 DATA'!Print_Titles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Hert</dc:creator>
  <cp:lastModifiedBy>Carrie Hert</cp:lastModifiedBy>
  <dcterms:created xsi:type="dcterms:W3CDTF">2023-04-04T21:44:51Z</dcterms:created>
  <dcterms:modified xsi:type="dcterms:W3CDTF">2023-05-04T22:56:01Z</dcterms:modified>
</cp:coreProperties>
</file>